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76" yWindow="65476" windowWidth="15480" windowHeight="11640" tabRatio="500" activeTab="2"/>
  </bookViews>
  <sheets>
    <sheet name="Base dos Encargos" sheetId="1" r:id="rId1"/>
    <sheet name="Diárias" sheetId="3" state="hidden" r:id="rId2"/>
    <sheet name="MOTORISTAS" sheetId="17" r:id="rId3"/>
    <sheet name="Planilha1" sheetId="18" r:id="rId4"/>
  </sheets>
  <definedNames>
    <definedName name="_xlnm.Print_Area" localSheetId="2">'MOTORISTAS'!$A$4:$V$139</definedName>
    <definedName name="Excel_BuiltIn_Print_Area" localSheetId="2">'MOTORISTAS'!#REF!</definedName>
    <definedName name="TABLE_1">NA()</definedName>
    <definedName name="TABLE_10_1">NA()</definedName>
    <definedName name="TABLE_11_1">NA()</definedName>
    <definedName name="TABLE_12_1">NA()</definedName>
    <definedName name="TABLE_13_1">NA()</definedName>
    <definedName name="TABLE_14_1">NA()</definedName>
    <definedName name="TABLE_15_1">NA()</definedName>
    <definedName name="TABLE_16_1">NA()</definedName>
    <definedName name="TABLE_17_1">NA()</definedName>
    <definedName name="TABLE_18_1">NA()</definedName>
    <definedName name="TABLE_19_1">NA()</definedName>
    <definedName name="TABLE_2_1">NA()</definedName>
    <definedName name="TABLE_2_7">"$#REF!.$D$69:$D$82"</definedName>
    <definedName name="TABLE_20_1">NA()</definedName>
    <definedName name="TABLE_3_1">NA()</definedName>
    <definedName name="TABLE_3_7">"$#REF!.$D$69:$D$82"</definedName>
    <definedName name="TABLE_4_1">NA()</definedName>
    <definedName name="TABLE_4_7">"$#REF!.$D$69:$D$82"</definedName>
    <definedName name="TABLE_5_1">NA()</definedName>
    <definedName name="TABLE_5_7">"$#REF!.$D$69:$D$82"</definedName>
    <definedName name="TABLE_6_1">NA()</definedName>
    <definedName name="TABLE_6_7">"$#REF!.$C$10:$C$10"</definedName>
    <definedName name="TABLE_7">"$#REF!.$D$69:$D$82"</definedName>
    <definedName name="TABLE_7_1">NA()</definedName>
    <definedName name="TABLE_8_1">NA()</definedName>
    <definedName name="TABLE_9_1">NA()</definedName>
  </definedNames>
  <calcPr calcId="191028"/>
  <extLst/>
</workbook>
</file>

<file path=xl/sharedStrings.xml><?xml version="1.0" encoding="utf-8"?>
<sst xmlns="http://schemas.openxmlformats.org/spreadsheetml/2006/main" count="324" uniqueCount="213">
  <si>
    <t xml:space="preserve">1 – ENCARGOS PREVIDENCIÁRIOS </t>
  </si>
  <si>
    <t>PERCENTUAL</t>
  </si>
  <si>
    <t>1.1. INSS - art. 22, inc.  I da Lei 8.212/91; IN RFB 971/09</t>
  </si>
  <si>
    <t>Lucro Real/ Lucro Presumido</t>
  </si>
  <si>
    <t>1.2. SESC/SESI - art. 30 Lei 8.036/90; IN RFB 971/09</t>
  </si>
  <si>
    <t>Lucro real/ Lucro Presumido</t>
  </si>
  <si>
    <t>1.3. SENAI/SENAC - Decreto-lei 2.318/86; IN RFB 971/09</t>
  </si>
  <si>
    <t>Lucro real/ Lucro Presumido – MAIS de 500 empregados</t>
  </si>
  <si>
    <t>Lucro real/ Lucro Presumido – MENOS de 500 empregados</t>
  </si>
  <si>
    <t xml:space="preserve">1.4. INCRA - Lei 7.787/89; IN RFB 971/09 </t>
  </si>
  <si>
    <t>1.5. SALÁRIO – EDUCAÇÃO – Art.15, da Lei 9424/96; IN RFB 971/09</t>
  </si>
  <si>
    <t>1.6. FGTS - art. 15, Lei 8.030/90 e art. 7º, inc. III CF</t>
  </si>
  <si>
    <t>1.7. SEBRAE - art. 8º Lei 8.029/90; IN RFB 971/09</t>
  </si>
  <si>
    <t>Lucro Real/Lucro Presumido</t>
  </si>
  <si>
    <t>1.8. SEGURO ACIDENTE DO TRABALHO (RAT X FAT) = RAT X FAT (MÁXIMO DE 6%). OBS: O LICITANTE DEVERÁ PREENCHER O VALOR DO SEU FAP, A SER COMPROVADO NO ENVIO DE SUA PROPOSTA ADEQUADA AO LANCE VENCEDOR, MEDIANTE APRESENTAÇÃO DA GFIP OU OUTRO DOCUMENTO APTO A FAZÊ-LO</t>
  </si>
  <si>
    <t>Lucro real/ Lucro Presumido – Risco Leve</t>
  </si>
  <si>
    <t>1% X FAP</t>
  </si>
  <si>
    <t>Lucro real/ Lucro Presumido – Risco Médio</t>
  </si>
  <si>
    <t>2% X FAP</t>
  </si>
  <si>
    <t>Lucro real/ Lucro Presumido – Risco Grave</t>
  </si>
  <si>
    <t>3% X FAP</t>
  </si>
  <si>
    <t>2 – ENCARGOS SOCIAIS E TRABALHISTAS</t>
  </si>
  <si>
    <t>MEMÓRIA DE CÁLCULO</t>
  </si>
  <si>
    <t>2.1. 13º SALÁRIO  - Art. 7º, VIII, CF/88.</t>
  </si>
  <si>
    <t>(1/12) x 100</t>
  </si>
  <si>
    <t xml:space="preserve">2.2. Adicional de Férias </t>
  </si>
  <si>
    <t xml:space="preserve"> (1/3/12*100)</t>
  </si>
  <si>
    <t xml:space="preserve">2.3. AFASTAMENTO MATERNIDADE - arts. 6º e 201 CF e CLT art. 392                                                                                         </t>
  </si>
  <si>
    <t xml:space="preserve"> 4 (meses/licença) / 12 (meses) X 11,11% (férias s/ licença) X % de ocorrência (2%))</t>
  </si>
  <si>
    <t>2.4. AVISO PRÉVIO INDENIZADO – Art. 487 CLT</t>
  </si>
  <si>
    <t>(Estimativa de 5% dos funcionários demitidos conforme manual do MPOG) - Cálculo ((1/12)*0,05)*100=0,42% Conforme fórmula da fl. 24 do MANUAL DE ORIENTAÇÃO PARA PREENCHIMENTO DA PLANILHA DE CUSTO E FORMAÇÃO DE PREÇOS do MPOG</t>
  </si>
  <si>
    <t xml:space="preserve">2.5. AVISO PRÉVIO TRABALHADO- art. 487 CLT e art. 7º, inc. XXI CF </t>
  </si>
  <si>
    <t>Acórdão 3006/2010 – TCU (100%/30) x 7)/12 = 1,94%.</t>
  </si>
  <si>
    <t>2.6. FÉRIAS – Art. 142 da CLT e art. 7°, inc. XVII da CF.</t>
  </si>
  <si>
    <t>2.7. LICENÇA PATERNIDADE – Art. 7°, inc. XVII da CF.</t>
  </si>
  <si>
    <t xml:space="preserve"> ((5/30)/12)*0,015*100 - Conforme Manual do MPDG</t>
  </si>
  <si>
    <t>2.8. AUSÊNCIAS LEGAIS – Arts. 473 e 822 da CLT</t>
  </si>
  <si>
    <t xml:space="preserve"> (2,96/30)x1/12 - Conforme TCU Acórdão 1753/2008 - Plenário</t>
  </si>
  <si>
    <t>2.9 – AUSÊNCIA POR ACIDENTE DE TRABALHO – Art. 19 a 23 da Lei 8.213/91</t>
  </si>
  <si>
    <t xml:space="preserve"> ((15/30)/12)*0,0078*100 - Conforme Manual do MPDG</t>
  </si>
  <si>
    <t>Dia         às            h (horário de Brasília)</t>
  </si>
  <si>
    <t>DISCRIMINAÇÃO DOS SERVIÇOS (DADOS REFERENTES À CONTRATAÇÃO)</t>
  </si>
  <si>
    <t>A</t>
  </si>
  <si>
    <t xml:space="preserve">Data de apresentação da proposta (dia/mês/ano) </t>
  </si>
  <si>
    <t>B</t>
  </si>
  <si>
    <t xml:space="preserve">Município/UF </t>
  </si>
  <si>
    <t>C</t>
  </si>
  <si>
    <t>Ano Acordo, Convenção ou Sentença Normativa em Dissídio Coletivo</t>
  </si>
  <si>
    <t xml:space="preserve">D </t>
  </si>
  <si>
    <t>Nº de meses de execução contratual</t>
  </si>
  <si>
    <t>E</t>
  </si>
  <si>
    <t>Informar a Convenção Coletiva que representa a categoria de mão de obra afeta a esta contratação.</t>
  </si>
  <si>
    <t>IDENTIFICAÇÃO DO SERVIÇO</t>
  </si>
  <si>
    <t>Tipo de Serviço</t>
  </si>
  <si>
    <t>Unidade de Medida</t>
  </si>
  <si>
    <t xml:space="preserve"> Quantidade total a contratar (em função da unidade de medida)</t>
  </si>
  <si>
    <t>Serviço</t>
  </si>
  <si>
    <t>Mão-de-obra</t>
  </si>
  <si>
    <t>Mão de obra vinculada à execução contratual</t>
  </si>
  <si>
    <t>Dados complementares para composição dos custos referente à mão-de-obra</t>
  </si>
  <si>
    <t>Tipo de serviço (mesmo serviço com características distintas)</t>
  </si>
  <si>
    <t xml:space="preserve">Salário Normativo da Categoria Profissional </t>
  </si>
  <si>
    <t>Categoria profissional (vinculada à execução contratual)</t>
  </si>
  <si>
    <t>Data base da categoria (dia/mês/ano)</t>
  </si>
  <si>
    <t xml:space="preserve"> Módulo 1 :   COMPOSIÇÃO DA REMUNERAÇÃO</t>
  </si>
  <si>
    <t>Composição da Remuneração</t>
  </si>
  <si>
    <t>%</t>
  </si>
  <si>
    <t>Valor (R$)</t>
  </si>
  <si>
    <t>Salário Base</t>
  </si>
  <si>
    <t>Outros (especificar)</t>
  </si>
  <si>
    <t xml:space="preserve">Total da Remuneração </t>
  </si>
  <si>
    <t>MÓDULO 2 – ENCARGOS E BENEFÍCIOS ANUAIS, MENSAIS E DIÁRIOS</t>
  </si>
  <si>
    <t>Submódulo 2.1 – 13º Salário, Férias e Adicional de Férias</t>
  </si>
  <si>
    <t>2.1</t>
  </si>
  <si>
    <t>13º Salário e Adicional de Férias</t>
  </si>
  <si>
    <t>13 º Salário - Cálculo (1/12*100)</t>
  </si>
  <si>
    <t>Férias e Adicional de Férias - Cálculo (1/12*33,33%*100)</t>
  </si>
  <si>
    <t>Total</t>
  </si>
  <si>
    <t>Submódulo 2.2 – Encargos previdenciários e FGTS:</t>
  </si>
  <si>
    <t>2.2</t>
  </si>
  <si>
    <t>Encargos previdenciários e FGTS</t>
  </si>
  <si>
    <t>INSS</t>
  </si>
  <si>
    <t>Salário Educação</t>
  </si>
  <si>
    <t>SAT</t>
  </si>
  <si>
    <t>D</t>
  </si>
  <si>
    <t>SESC OU SESI</t>
  </si>
  <si>
    <t>SENAI – SENAC</t>
  </si>
  <si>
    <t>F</t>
  </si>
  <si>
    <t>SEBRAE</t>
  </si>
  <si>
    <t>G</t>
  </si>
  <si>
    <t>INCRA</t>
  </si>
  <si>
    <t>H</t>
  </si>
  <si>
    <t>FGTS</t>
  </si>
  <si>
    <t>Submódulo 2.3 – Benefícios Mensais e Diários</t>
  </si>
  <si>
    <t>2.3</t>
  </si>
  <si>
    <t xml:space="preserve"> Benefícios Mensais e Diários</t>
  </si>
  <si>
    <t>Desconto legal sobre transporte (máximo de 6% do salário base)</t>
  </si>
  <si>
    <t>Total de Benefícios mensais e diários</t>
  </si>
  <si>
    <t>Quadro – Resumo do Módulo 2 – Encargos e Benefícios Anuais e mensais</t>
  </si>
  <si>
    <t>2.4</t>
  </si>
  <si>
    <t>Encargos e Benefícios Anuais, Mensais e Diários</t>
  </si>
  <si>
    <t>Resumo do Submódulo 2.1  (13 º Salário, Férias e Adicional de Férias)</t>
  </si>
  <si>
    <t>Resumo do Submódulo 2.2 (GPS, FGTS e outras contribuições)</t>
  </si>
  <si>
    <t>Resumo do Submódulo 2.3 (Benefícios Mensais e Diários)</t>
  </si>
  <si>
    <t>Módulo 3 – Provisão para Rescisão</t>
  </si>
  <si>
    <t>Provisão para Rescisão</t>
  </si>
  <si>
    <t>Aviso prévio indenizado (Estimativa de 5% dos funcionários demitidos conforme manual do MPDG) - Cálculo ((1/12)*0,05)*100=0,42% Conforme fórmula da fl. 24 do MANUAL DE ORIENTAÇÃO PARA PREENCHIMENTO DA PLANILHA DE CUSTO E FORMAÇÃO DE PREÇOS do MPDG</t>
  </si>
  <si>
    <t>Incidência do FGTS sobre aviso prévio indenizado</t>
  </si>
  <si>
    <t xml:space="preserve">Multa do FGTS e Contribuição Social sobre aviso prévio indenizado </t>
  </si>
  <si>
    <t>Aviso prévio trabalhado – Acórdão 3006/2010 – TCU (100%/30) x 7)/12 = 1,94%</t>
  </si>
  <si>
    <t>Incidência do submódulo 2.2 sobre aviso prévio trabalhado</t>
  </si>
  <si>
    <t>Multa do FGTS e CS do aviso prévio trabalhado</t>
  </si>
  <si>
    <t>Módulo 4 – Custo de Reposição do Profissional Ausente</t>
  </si>
  <si>
    <t>Submódulo  4.1  – Ausências Legais</t>
  </si>
  <si>
    <t>4.1</t>
  </si>
  <si>
    <t>Composição do Custo de Reposição do Profissional Ausente</t>
  </si>
  <si>
    <t>Férias</t>
  </si>
  <si>
    <t>Ausências legais - Cálculo (2,96/30)x1/12 - Conforme TCU Acórdão 1753/2008 - Plenário</t>
  </si>
  <si>
    <t>Licença paternidade - Cálculo ((5/30)/12)*0,015*100 - Conforme Manual do MPDG</t>
  </si>
  <si>
    <t>Ausência por Acidente de trabalho - Cálculo ((15/30)/12)*0,0078*100 - Conforme Manual do MPDG</t>
  </si>
  <si>
    <t>Afastamento maternidade</t>
  </si>
  <si>
    <t>Subtotal (A + B +C+ D +E + F)</t>
  </si>
  <si>
    <t xml:space="preserve">Incidência do submódulo 2.2 sobre o Custo de reposição </t>
  </si>
  <si>
    <t>Submódulo  4.2  – Intrajornada (O termo de referência não prevê a necessidade de substituição de empregados durante o período de alimentação)</t>
  </si>
  <si>
    <t>4.2</t>
  </si>
  <si>
    <t>Intrajornada</t>
  </si>
  <si>
    <t>Intervalo para repouso ou alimentação</t>
  </si>
  <si>
    <t xml:space="preserve">Total </t>
  </si>
  <si>
    <t>Quadro – Resumo do Módulo 4 – Custo de Reposição do Profissional Ausente</t>
  </si>
  <si>
    <t>4.3</t>
  </si>
  <si>
    <t>Custo de reposição do profissional ausente</t>
  </si>
  <si>
    <t xml:space="preserve">Resumo do Submódulo 4.1 (Ausências Legais) </t>
  </si>
  <si>
    <t>Resumo do Submódulo 4.2 (Intrajornada)</t>
  </si>
  <si>
    <t>Módulo 5 – Insumos Diversos</t>
  </si>
  <si>
    <t>Insumos Diversos</t>
  </si>
  <si>
    <t>Uniformes (Conforme pesquisa de preços realizada)</t>
  </si>
  <si>
    <t xml:space="preserve"> MÓDULO 6 - CUSTOS INDIRETOS, TRIBUTOS E LUCRO</t>
  </si>
  <si>
    <t>Custos Indiretos, Tributos e Lucro</t>
  </si>
  <si>
    <t>Tributos</t>
  </si>
  <si>
    <t>C1</t>
  </si>
  <si>
    <t>Base para cálculo dos tributos</t>
  </si>
  <si>
    <t>C2</t>
  </si>
  <si>
    <t xml:space="preserve"> ISS</t>
  </si>
  <si>
    <t>C3</t>
  </si>
  <si>
    <t>COFINS – Art.2º da Lei 10.833, de 29 de dezembro de 2003</t>
  </si>
  <si>
    <t>C4</t>
  </si>
  <si>
    <t>PIS – Art. 2º da Lei nº 10.637/02</t>
  </si>
  <si>
    <t>C5</t>
  </si>
  <si>
    <t>7. QUADRO-RESUMO POR CUSTO POR EMPREGADO</t>
  </si>
  <si>
    <t>Mão-de-obra vinculada à execução contratual (valor por empregado)</t>
  </si>
  <si>
    <t xml:space="preserve">A </t>
  </si>
  <si>
    <t>Módulo 1 – Composição da Remuneração</t>
  </si>
  <si>
    <t>Módulo 2 – Encargos e Benefícios Anuais, Mensais e Diários</t>
  </si>
  <si>
    <t>Módulo 4 – Custo de Reposição do Profissional  Ausente</t>
  </si>
  <si>
    <t>Subtotal (A + B +C+ D + E)</t>
  </si>
  <si>
    <t>Módulo 6 – Custos indiretos, tributos e lucro</t>
  </si>
  <si>
    <t>Valor total por empregado</t>
  </si>
  <si>
    <t>DISCRIMINAÇÃO</t>
  </si>
  <si>
    <t>VALOR UNITÁRIO</t>
  </si>
  <si>
    <t>1. AFASTAMENTO/DIÁRIA</t>
  </si>
  <si>
    <t>1.1. VALOR DA DIÁRIA</t>
  </si>
  <si>
    <t>2. LDI</t>
  </si>
  <si>
    <t>2.1. DESPESAS ADMINISTRATIVAS E OPERACIONAIS</t>
  </si>
  <si>
    <t>2.2. LUCRO</t>
  </si>
  <si>
    <t>2.3. TRIBUTOS INDIRETOS</t>
  </si>
  <si>
    <t>2.3.1. ISS (ARACAJU)</t>
  </si>
  <si>
    <t>2.3.2. COFINS</t>
  </si>
  <si>
    <t>2.3.3. PIS</t>
  </si>
  <si>
    <t>2.4. TOTAL DO LDI (2.1 à 2.3)</t>
  </si>
  <si>
    <t>2.5 VALOR UNITÁRIO DA DIÁRIA</t>
  </si>
  <si>
    <t xml:space="preserve">2.6 ESTIMATIVA DE DIÁRIAS </t>
  </si>
  <si>
    <t>* Estimativa de diárias conforme Item 6.1.1 e 6.1.2 do Termo</t>
  </si>
  <si>
    <t>de Referência.</t>
  </si>
  <si>
    <t xml:space="preserve">Nº </t>
  </si>
  <si>
    <t xml:space="preserve">Licitação </t>
  </si>
  <si>
    <t>12 MESES</t>
  </si>
  <si>
    <t xml:space="preserve"> TOTAL GERAL R$</t>
  </si>
  <si>
    <t>OBS.: A EMPRESA LICITANTE NÃO PODERÁ OFERTAR VALOR INFERIOR</t>
  </si>
  <si>
    <t>OBS: A EMPRESA LICITANTE NÃO PODERÁ ALTERAR ESSE PERCENTUAL E A FORMA DO CÁLCULO</t>
  </si>
  <si>
    <t>OBS.: A EMPRESA LICITANTE NÃO PODERÁ ALTERAR A FORMA DO CÁLCULO</t>
  </si>
  <si>
    <t>OBS: A EMPRESA LICITANTE FICA À VONTADE PARA EXPRESSAR SEU PERCENTUAL DE CUSTO INDIRETO, PORÉM NÃO PODERÁ ALTERAR A FORMA DO CÁLCULO</t>
  </si>
  <si>
    <t>OBS.: A EMPRESA LICITANTE FICA À VONTADE PARA EXPRESSAR SEU PERCENTUAL DE LUCRO, PORÉM NÃO PODE ALTERAR A FORMA DO CÁLCULO</t>
  </si>
  <si>
    <t>OBS: É SÓ ESPECIFICAR E DIGITAR O VALOR</t>
  </si>
  <si>
    <t>OBS: A EMPRESA LICITANTE  PODERÁ ALTERAR ESSE PERCENTUAL E NÃO PODERÁ ALTERAR A FORMA DO CÁLCULO</t>
  </si>
  <si>
    <t>OBS: O PERCENTUAL É IGUAL A CÉLULA Q36. A EMPRESA LICITANTE NÃO PODERAR ALTERAR A FORMA DO CÁLCULO</t>
  </si>
  <si>
    <t>OBS.: A EMPRESA LICITANTE NÃO PODERÁ ALTERAR A FORMA DO CÁLCULO. A EMPRESA LICITANTE FICARÁ À VONTADE PARA OFERTAR MENOR VALOR.</t>
  </si>
  <si>
    <t>OBS.: A EMPRESA LICITANTE NÃO DEVERÁ ALTERAR ESSA CONVENÇÃO. ESSA CONVENÇÃO COLETIVA DE TRABALHO CONSTA NO EDITAL.</t>
  </si>
  <si>
    <t>OBS: A EMPRESA LICITANTE NÃO DEVERÁ ALTERAR O NOME DO CARGO, POIS É ESSE QUE CONSTA NO EDITAL.</t>
  </si>
  <si>
    <t>OBS.: A EMPRESA LICITANTE NÃO PODERÁ ALTERAR A CATEGORIA PROFISSIONAL, POIS É ESSA QUE CONSTA NO EDITAL.</t>
  </si>
  <si>
    <t>OBS.: A EMPRESA LICITANTE NÃO PODERÁ ALTERAR ESSA DATA.</t>
  </si>
  <si>
    <t>OBS.: A EMPRESA LICITANTE NÃO PODERÁ ALTERAR OS DADOS DESSA LINHA, INCLUSIVE A QUANTIDADE TOTAL A CONTRATAR.</t>
  </si>
  <si>
    <t>OBS.: A EMPRESA LICITANTE FICARÁ À VONTADE PARA EXPRESSAR O VALOR DO SEU FARDAMENTO, NO ENTANTO, DEVERÁ ATENTAR PARA O DESCRITIVO PREVISTO NO TERMO DE REFERÊNCIA (ANEXO - I.A DO EDITAL)</t>
  </si>
  <si>
    <t>Custos Indiretos (Estimativa de 4,73% ) AUDIN</t>
  </si>
  <si>
    <t>Lucro (Estimativa de 5,57% ) AUDIN</t>
  </si>
  <si>
    <t>VER ANEXO - I, ITEM - 11 DO EDITAL</t>
  </si>
  <si>
    <t>MOTORISTA DE CARRO ATÉ 5 PASSAGEIROS</t>
  </si>
  <si>
    <t>01 DE JANEIRO</t>
  </si>
  <si>
    <t>OBS.: NÃO TERÁ VALE TRANSPORTE - VER ANEXO -  I, ITEM 21 DO EDITAL</t>
  </si>
  <si>
    <t xml:space="preserve">Vale Transporte (Baseado no preço da passagem de transporte coletivo de Aracaju/SE, trajeto ida e volta) Vale transporte  = TT x 2 (ida e volta) x 26 (nº de dias trabalhados) - </t>
  </si>
  <si>
    <r>
      <t xml:space="preserve">SEGURO DE VIDA E ACIDENTES PESSOAIS - CONVENÇÃO CLÁUSULA DÉCIMA QUINTA. </t>
    </r>
    <r>
      <rPr>
        <b/>
        <sz val="14"/>
        <color indexed="30"/>
        <rFont val="Times New Roman"/>
        <family val="1"/>
      </rPr>
      <t xml:space="preserve">A PESQUISA DA CÂMARA MUNICIPAL DE ITAPORANGA D'AJUDA FOI REALIZADA JUNTO A SITE ESPECIALIZADO. ESSE VALOR É UMA PESQUISA DA ALUDIDA CÂMARA, OU SEJA, A EMPRESA LICITANTE PODERÁ ENCONTRAR MENORES VALORES NO MERCADO. </t>
    </r>
  </si>
  <si>
    <r>
      <t xml:space="preserve">Auxílio alimentação (22 dias) – Convenção, Cláusula Oitava -  </t>
    </r>
    <r>
      <rPr>
        <b/>
        <sz val="14"/>
        <color indexed="30"/>
        <rFont val="Times New Roman"/>
        <family val="1"/>
      </rPr>
      <t>R$ 17,00 por dia</t>
    </r>
  </si>
  <si>
    <t>ITAPORANGA D'AJUDA/SERGIPE</t>
  </si>
  <si>
    <t xml:space="preserve">PREGÃO PRESENCIAL </t>
  </si>
  <si>
    <t>DETALHAMENTO</t>
  </si>
  <si>
    <t>MÃO DE OBRA - MOTORISTA</t>
  </si>
  <si>
    <t>VALOR DA LOCAÇÃO DO VEÍCULO</t>
  </si>
  <si>
    <t>TOTAL GERAL MENSAL</t>
  </si>
  <si>
    <t>TOTAL GERAL PARA 12 MESES</t>
  </si>
  <si>
    <t>LOTE - 1 - VEÍCULO 2.0 COM MOTORISTA</t>
  </si>
  <si>
    <t>TOTAL GERAL DA PROPOSTA MENSAL E PARA 12 MESES R$</t>
  </si>
  <si>
    <t>PLANILHA DE FORMAÇÃO DE PREÇO - ANEXO VIII DO EDITAL (EXCLUSIVAMENTE PARA OS LOTES - 1 E 2)</t>
  </si>
  <si>
    <t>LOTE - 2 - VEÍCULO 1.6 COM MOTORISTA</t>
  </si>
  <si>
    <t>PREGÃO PRESENCIAL Nº 03 - 2021 - CÂMARA MUNICIPAL DE ITAPORANGA D'AJUDA/SERGIPE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</si>
</sst>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&quot; R$ &quot;#,##0.00\ ;&quot; R$ (&quot;#,##0.00\);&quot; R$ -&quot;#\ ;@\ "/>
    <numFmt numFmtId="166" formatCode="_(&quot;R$ &quot;* #,##0.00_);_(&quot;R$ &quot;* \(#,##0.00\);_(&quot;R$ &quot;* \-??_);_(@_)"/>
    <numFmt numFmtId="167" formatCode="#,##0.00\ ;&quot; (&quot;#,##0.00\);&quot; -&quot;#\ ;@\ "/>
    <numFmt numFmtId="168" formatCode="&quot;R$ &quot;#,##0\ ;[Red]&quot;(R$ &quot;#,##0\)"/>
    <numFmt numFmtId="169" formatCode="_-* #,##0.00_-;\-* #,##0.00_-;_-* \-??_-;_-@_-"/>
    <numFmt numFmtId="170" formatCode="&quot;R$ &quot;#,##0.00"/>
    <numFmt numFmtId="171" formatCode="0.000%"/>
  </numFmts>
  <fonts count="34">
    <font>
      <sz val="11"/>
      <color indexed="8"/>
      <name val="Calibri"/>
      <family val="2"/>
    </font>
    <font>
      <sz val="10"/>
      <name val="Arial"/>
      <family val="2"/>
    </font>
    <font>
      <u val="single"/>
      <sz val="8.4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imes New Roman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 Narrow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4"/>
      <color indexed="30"/>
      <name val="Times New Roman"/>
      <family val="1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4"/>
      <color rgb="FFFF0000"/>
      <name val="Times New Roman"/>
      <family val="1"/>
    </font>
    <font>
      <b/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1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/>
    <xf numFmtId="169" fontId="0" fillId="0" borderId="0" applyFill="0" applyBorder="0" applyAlignment="0" applyProtection="0"/>
  </cellStyleXfs>
  <cellXfs count="210">
    <xf numFmtId="0" fontId="0" fillId="0" borderId="0" xfId="0"/>
    <xf numFmtId="0" fontId="7" fillId="0" borderId="2" xfId="43" applyFont="1" applyBorder="1" applyAlignment="1">
      <alignment horizontal="center" vertical="center" wrapText="1"/>
      <protection/>
    </xf>
    <xf numFmtId="0" fontId="8" fillId="0" borderId="3" xfId="43" applyFont="1" applyFill="1" applyBorder="1" applyAlignment="1">
      <alignment vertical="top" wrapText="1"/>
      <protection/>
    </xf>
    <xf numFmtId="0" fontId="8" fillId="0" borderId="0" xfId="43" applyFont="1" applyBorder="1" applyAlignment="1">
      <alignment/>
      <protection/>
    </xf>
    <xf numFmtId="0" fontId="8" fillId="0" borderId="4" xfId="43" applyFont="1" applyBorder="1" applyAlignment="1">
      <alignment horizontal="right" wrapText="1"/>
      <protection/>
    </xf>
    <xf numFmtId="0" fontId="8" fillId="0" borderId="3" xfId="43" applyFont="1" applyBorder="1" applyAlignment="1">
      <alignment vertical="top" wrapText="1"/>
      <protection/>
    </xf>
    <xf numFmtId="0" fontId="8" fillId="0" borderId="0" xfId="43" applyFont="1" applyBorder="1" applyAlignment="1">
      <alignment vertical="top" wrapText="1"/>
      <protection/>
    </xf>
    <xf numFmtId="10" fontId="8" fillId="0" borderId="5" xfId="43" applyNumberFormat="1" applyFont="1" applyBorder="1" applyAlignment="1">
      <alignment horizontal="right" wrapText="1"/>
      <protection/>
    </xf>
    <xf numFmtId="0" fontId="8" fillId="0" borderId="6" xfId="43" applyFont="1" applyBorder="1" applyAlignment="1">
      <alignment vertical="top" wrapText="1"/>
      <protection/>
    </xf>
    <xf numFmtId="0" fontId="8" fillId="0" borderId="7" xfId="43" applyFont="1" applyBorder="1" applyAlignment="1">
      <alignment vertical="top" wrapText="1"/>
      <protection/>
    </xf>
    <xf numFmtId="0" fontId="8" fillId="0" borderId="8" xfId="43" applyFont="1" applyBorder="1" applyAlignment="1">
      <alignment horizontal="right" wrapText="1"/>
      <protection/>
    </xf>
    <xf numFmtId="10" fontId="8" fillId="0" borderId="2" xfId="43" applyNumberFormat="1" applyFont="1" applyBorder="1" applyAlignment="1">
      <alignment horizontal="right" wrapText="1"/>
      <protection/>
    </xf>
    <xf numFmtId="0" fontId="8" fillId="0" borderId="9" xfId="43" applyFont="1" applyBorder="1" applyAlignment="1">
      <alignment vertical="top" wrapText="1"/>
      <protection/>
    </xf>
    <xf numFmtId="0" fontId="8" fillId="0" borderId="10" xfId="43" applyFont="1" applyBorder="1" applyAlignment="1">
      <alignment vertical="top" wrapText="1"/>
      <protection/>
    </xf>
    <xf numFmtId="0" fontId="8" fillId="0" borderId="11" xfId="43" applyFont="1" applyBorder="1" applyAlignment="1">
      <alignment horizontal="right" wrapText="1"/>
      <protection/>
    </xf>
    <xf numFmtId="10" fontId="8" fillId="0" borderId="4" xfId="43" applyNumberFormat="1" applyFont="1" applyBorder="1" applyAlignment="1">
      <alignment horizontal="right" wrapText="1"/>
      <protection/>
    </xf>
    <xf numFmtId="10" fontId="8" fillId="0" borderId="11" xfId="43" applyNumberFormat="1" applyFont="1" applyBorder="1" applyAlignment="1">
      <alignment horizontal="right" wrapText="1"/>
      <protection/>
    </xf>
    <xf numFmtId="0" fontId="8" fillId="0" borderId="12" xfId="43" applyFont="1" applyBorder="1" applyAlignment="1">
      <alignment vertical="top" wrapText="1"/>
      <protection/>
    </xf>
    <xf numFmtId="0" fontId="8" fillId="0" borderId="13" xfId="43" applyFont="1" applyBorder="1" applyAlignment="1">
      <alignment vertical="top" wrapText="1"/>
      <protection/>
    </xf>
    <xf numFmtId="0" fontId="7" fillId="0" borderId="2" xfId="43" applyFont="1" applyFill="1" applyBorder="1" applyAlignment="1">
      <alignment vertical="center" wrapText="1"/>
      <protection/>
    </xf>
    <xf numFmtId="0" fontId="7" fillId="0" borderId="2" xfId="43" applyFont="1" applyFill="1" applyBorder="1" applyAlignment="1">
      <alignment horizontal="center" vertical="center" wrapText="1"/>
      <protection/>
    </xf>
    <xf numFmtId="0" fontId="7" fillId="0" borderId="5" xfId="43" applyFont="1" applyBorder="1" applyAlignment="1">
      <alignment horizontal="center" vertical="center" wrapText="1"/>
      <protection/>
    </xf>
    <xf numFmtId="0" fontId="8" fillId="0" borderId="2" xfId="43" applyFont="1" applyBorder="1" applyAlignment="1">
      <alignment vertical="top" wrapText="1"/>
      <protection/>
    </xf>
    <xf numFmtId="0" fontId="8" fillId="0" borderId="2" xfId="43" applyFont="1" applyFill="1" applyBorder="1" applyAlignment="1">
      <alignment vertical="top" wrapText="1"/>
      <protection/>
    </xf>
    <xf numFmtId="10" fontId="8" fillId="0" borderId="2" xfId="43" applyNumberFormat="1" applyFont="1" applyFill="1" applyBorder="1" applyAlignment="1">
      <alignment horizontal="right" vertical="center" wrapText="1"/>
      <protection/>
    </xf>
    <xf numFmtId="10" fontId="8" fillId="0" borderId="2" xfId="43" applyNumberFormat="1" applyFont="1" applyBorder="1" applyAlignment="1">
      <alignment vertical="top" wrapText="1"/>
      <protection/>
    </xf>
    <xf numFmtId="0" fontId="9" fillId="0" borderId="0" xfId="0" applyFont="1"/>
    <xf numFmtId="0" fontId="9" fillId="2" borderId="0" xfId="0" applyFont="1" applyFill="1"/>
    <xf numFmtId="0" fontId="9" fillId="0" borderId="0" xfId="0" applyFont="1" applyFill="1"/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6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70" fontId="12" fillId="0" borderId="2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170" fontId="12" fillId="0" borderId="2" xfId="0" applyNumberFormat="1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8" fillId="0" borderId="2" xfId="0" applyFont="1" applyFill="1" applyBorder="1" applyAlignment="1">
      <alignment horizontal="center" vertical="center" wrapText="1"/>
    </xf>
    <xf numFmtId="170" fontId="12" fillId="0" borderId="2" xfId="0" applyNumberFormat="1" applyFont="1" applyFill="1" applyBorder="1" applyAlignment="1">
      <alignment horizontal="center"/>
    </xf>
    <xf numFmtId="170" fontId="12" fillId="4" borderId="2" xfId="0" applyNumberFormat="1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70" fontId="12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2" fillId="5" borderId="2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170" fontId="12" fillId="0" borderId="2" xfId="0" applyNumberFormat="1" applyFont="1" applyFill="1" applyBorder="1" applyAlignment="1">
      <alignment horizontal="center" vertical="center"/>
    </xf>
    <xf numFmtId="170" fontId="12" fillId="5" borderId="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170" fontId="12" fillId="7" borderId="2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left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170" fontId="17" fillId="0" borderId="2" xfId="0" applyNumberFormat="1" applyFont="1" applyBorder="1" applyAlignment="1">
      <alignment horizontal="center"/>
    </xf>
    <xf numFmtId="170" fontId="17" fillId="7" borderId="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170" fontId="12" fillId="8" borderId="9" xfId="0" applyNumberFormat="1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170" fontId="20" fillId="0" borderId="2" xfId="0" applyNumberFormat="1" applyFont="1" applyFill="1" applyBorder="1" applyAlignment="1">
      <alignment horizontal="center" vertical="center"/>
    </xf>
    <xf numFmtId="170" fontId="18" fillId="0" borderId="2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70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170" fontId="12" fillId="9" borderId="2" xfId="0" applyNumberFormat="1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 vertical="center" wrapText="1"/>
    </xf>
    <xf numFmtId="170" fontId="12" fillId="10" borderId="2" xfId="0" applyNumberFormat="1" applyFont="1" applyFill="1" applyBorder="1" applyAlignment="1">
      <alignment horizontal="center"/>
    </xf>
    <xf numFmtId="10" fontId="9" fillId="0" borderId="0" xfId="0" applyNumberFormat="1" applyFont="1"/>
    <xf numFmtId="0" fontId="21" fillId="4" borderId="2" xfId="0" applyFont="1" applyFill="1" applyBorder="1" applyAlignment="1">
      <alignment horizontal="center" vertical="center"/>
    </xf>
    <xf numFmtId="0" fontId="22" fillId="0" borderId="2" xfId="0" applyFont="1" applyBorder="1"/>
    <xf numFmtId="0" fontId="23" fillId="0" borderId="2" xfId="0" applyFont="1" applyBorder="1"/>
    <xf numFmtId="4" fontId="21" fillId="4" borderId="2" xfId="0" applyNumberFormat="1" applyFont="1" applyFill="1" applyBorder="1"/>
    <xf numFmtId="0" fontId="21" fillId="0" borderId="2" xfId="0" applyFont="1" applyBorder="1" applyAlignment="1">
      <alignment horizontal="center"/>
    </xf>
    <xf numFmtId="4" fontId="23" fillId="0" borderId="2" xfId="0" applyNumberFormat="1" applyFont="1" applyBorder="1"/>
    <xf numFmtId="0" fontId="24" fillId="0" borderId="2" xfId="0" applyFont="1" applyBorder="1"/>
    <xf numFmtId="10" fontId="9" fillId="4" borderId="2" xfId="0" applyNumberFormat="1" applyFont="1" applyFill="1" applyBorder="1" applyAlignment="1">
      <alignment horizontal="center"/>
    </xf>
    <xf numFmtId="4" fontId="9" fillId="0" borderId="2" xfId="0" applyNumberFormat="1" applyFont="1" applyBorder="1"/>
    <xf numFmtId="10" fontId="11" fillId="4" borderId="2" xfId="0" applyNumberFormat="1" applyFont="1" applyFill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4" fontId="11" fillId="0" borderId="2" xfId="0" applyNumberFormat="1" applyFont="1" applyBorder="1"/>
    <xf numFmtId="0" fontId="1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justify"/>
    </xf>
    <xf numFmtId="170" fontId="30" fillId="0" borderId="2" xfId="0" applyNumberFormat="1" applyFont="1" applyBorder="1" applyAlignment="1">
      <alignment horizontal="center"/>
    </xf>
    <xf numFmtId="170" fontId="30" fillId="2" borderId="2" xfId="0" applyNumberFormat="1" applyFont="1" applyFill="1" applyBorder="1" applyAlignment="1">
      <alignment horizontal="center" vertical="center" wrapText="1"/>
    </xf>
    <xf numFmtId="43" fontId="25" fillId="0" borderId="15" xfId="0" applyNumberFormat="1" applyFont="1" applyBorder="1"/>
    <xf numFmtId="0" fontId="31" fillId="0" borderId="0" xfId="0" applyFont="1"/>
    <xf numFmtId="43" fontId="0" fillId="0" borderId="0" xfId="0" applyNumberFormat="1"/>
    <xf numFmtId="0" fontId="9" fillId="11" borderId="0" xfId="0" applyFont="1" applyFill="1" applyAlignment="1">
      <alignment horizontal="left" vertical="center"/>
    </xf>
    <xf numFmtId="0" fontId="16" fillId="11" borderId="0" xfId="0" applyFont="1" applyFill="1" applyAlignment="1">
      <alignment horizontal="left" vertical="center"/>
    </xf>
    <xf numFmtId="0" fontId="32" fillId="11" borderId="0" xfId="0" applyFont="1" applyFill="1" applyAlignment="1">
      <alignment horizontal="left" vertical="center"/>
    </xf>
    <xf numFmtId="0" fontId="16" fillId="12" borderId="0" xfId="0" applyFont="1" applyFill="1" applyAlignment="1">
      <alignment horizontal="left" vertical="center"/>
    </xf>
    <xf numFmtId="0" fontId="32" fillId="12" borderId="0" xfId="0" applyFont="1" applyFill="1" applyAlignment="1">
      <alignment horizontal="left" vertical="center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/>
    </xf>
    <xf numFmtId="0" fontId="29" fillId="0" borderId="0" xfId="0" applyFont="1"/>
    <xf numFmtId="0" fontId="29" fillId="11" borderId="0" xfId="0" applyFont="1" applyFill="1" applyAlignment="1">
      <alignment horizontal="left" vertical="center"/>
    </xf>
    <xf numFmtId="43" fontId="29" fillId="0" borderId="16" xfId="0" applyNumberFormat="1" applyFont="1" applyBorder="1" applyAlignment="1">
      <alignment horizontal="center" vertical="center"/>
    </xf>
    <xf numFmtId="43" fontId="28" fillId="0" borderId="16" xfId="0" applyNumberFormat="1" applyFont="1" applyBorder="1" applyAlignment="1">
      <alignment horizontal="center" vertical="center"/>
    </xf>
    <xf numFmtId="0" fontId="28" fillId="13" borderId="16" xfId="0" applyFont="1" applyFill="1" applyBorder="1" applyAlignment="1">
      <alignment horizontal="center" vertical="justify"/>
    </xf>
    <xf numFmtId="0" fontId="7" fillId="0" borderId="2" xfId="43" applyFont="1" applyBorder="1" applyAlignment="1">
      <alignment horizontal="left" vertical="center" wrapText="1"/>
      <protection/>
    </xf>
    <xf numFmtId="0" fontId="21" fillId="4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10" borderId="2" xfId="0" applyFont="1" applyFill="1" applyBorder="1" applyAlignment="1">
      <alignment horizontal="center" vertical="center" wrapText="1"/>
    </xf>
    <xf numFmtId="43" fontId="26" fillId="13" borderId="15" xfId="0" applyNumberFormat="1" applyFont="1" applyFill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0" fontId="12" fillId="9" borderId="2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10" fontId="17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10" fontId="12" fillId="0" borderId="2" xfId="0" applyNumberFormat="1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0" fontId="12" fillId="0" borderId="2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7" borderId="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12" fillId="6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/>
    </xf>
    <xf numFmtId="10" fontId="12" fillId="4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10" fontId="17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12" fillId="4" borderId="2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10" fontId="12" fillId="0" borderId="2" xfId="0" applyNumberFormat="1" applyFont="1" applyFill="1" applyBorder="1" applyAlignment="1">
      <alignment horizontal="center" vertical="center" wrapText="1"/>
    </xf>
    <xf numFmtId="171" fontId="12" fillId="0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170" fontId="12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1" fillId="14" borderId="9" xfId="0" applyFont="1" applyFill="1" applyBorder="1" applyAlignment="1">
      <alignment horizontal="center"/>
    </xf>
    <xf numFmtId="0" fontId="30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vertical="center" wrapText="1"/>
    </xf>
    <xf numFmtId="4" fontId="30" fillId="0" borderId="2" xfId="0" applyNumberFormat="1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10" fillId="15" borderId="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left" vertical="center" wrapText="1"/>
    </xf>
    <xf numFmtId="17" fontId="33" fillId="0" borderId="14" xfId="0" applyNumberFormat="1" applyFont="1" applyBorder="1" applyAlignment="1">
      <alignment horizontal="left" vertical="justify"/>
    </xf>
    <xf numFmtId="17" fontId="33" fillId="0" borderId="17" xfId="0" applyNumberFormat="1" applyFont="1" applyBorder="1" applyAlignment="1">
      <alignment horizontal="left" vertical="justify"/>
    </xf>
    <xf numFmtId="17" fontId="33" fillId="0" borderId="18" xfId="0" applyNumberFormat="1" applyFont="1" applyBorder="1" applyAlignment="1">
      <alignment horizontal="left" vertical="justify"/>
    </xf>
    <xf numFmtId="0" fontId="12" fillId="0" borderId="14" xfId="0" applyFont="1" applyBorder="1" applyAlignment="1">
      <alignment horizontal="center"/>
    </xf>
    <xf numFmtId="0" fontId="12" fillId="0" borderId="2" xfId="0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  <xf numFmtId="0" fontId="13" fillId="0" borderId="7" xfId="0" applyFont="1" applyBorder="1" applyAlignment="1">
      <alignment/>
    </xf>
    <xf numFmtId="14" fontId="14" fillId="0" borderId="2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horizontal="center" vertical="justify" wrapText="1"/>
    </xf>
    <xf numFmtId="0" fontId="12" fillId="0" borderId="13" xfId="0" applyFont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12" fillId="14" borderId="9" xfId="0" applyFont="1" applyFill="1" applyBorder="1" applyAlignment="1">
      <alignment horizontal="center" vertical="center" wrapText="1"/>
    </xf>
    <xf numFmtId="0" fontId="28" fillId="13" borderId="19" xfId="0" applyFont="1" applyFill="1" applyBorder="1" applyAlignment="1">
      <alignment horizontal="center" vertical="justify"/>
    </xf>
    <xf numFmtId="0" fontId="28" fillId="13" borderId="20" xfId="0" applyFont="1" applyFill="1" applyBorder="1" applyAlignment="1">
      <alignment horizontal="center" vertical="justify"/>
    </xf>
    <xf numFmtId="0" fontId="28" fillId="13" borderId="21" xfId="0" applyFont="1" applyFill="1" applyBorder="1" applyAlignment="1">
      <alignment horizontal="center" vertical="justify"/>
    </xf>
    <xf numFmtId="0" fontId="29" fillId="0" borderId="19" xfId="0" applyFont="1" applyBorder="1" applyAlignment="1">
      <alignment horizontal="center" vertical="justify"/>
    </xf>
    <xf numFmtId="0" fontId="29" fillId="0" borderId="20" xfId="0" applyFont="1" applyBorder="1" applyAlignment="1">
      <alignment horizontal="center" vertical="justify"/>
    </xf>
    <xf numFmtId="0" fontId="29" fillId="0" borderId="21" xfId="0" applyFont="1" applyBorder="1" applyAlignment="1">
      <alignment horizontal="center" vertical="justify"/>
    </xf>
    <xf numFmtId="43" fontId="29" fillId="0" borderId="19" xfId="0" applyNumberFormat="1" applyFont="1" applyBorder="1" applyAlignment="1">
      <alignment horizontal="center" vertical="center"/>
    </xf>
    <xf numFmtId="43" fontId="29" fillId="0" borderId="20" xfId="0" applyNumberFormat="1" applyFont="1" applyBorder="1" applyAlignment="1">
      <alignment horizontal="center" vertical="center"/>
    </xf>
    <xf numFmtId="43" fontId="29" fillId="0" borderId="21" xfId="0" applyNumberFormat="1" applyFont="1" applyBorder="1" applyAlignment="1">
      <alignment horizontal="center" vertical="center"/>
    </xf>
    <xf numFmtId="0" fontId="28" fillId="13" borderId="19" xfId="0" applyFont="1" applyFill="1" applyBorder="1" applyAlignment="1">
      <alignment horizontal="center" vertical="center"/>
    </xf>
    <xf numFmtId="0" fontId="28" fillId="13" borderId="20" xfId="0" applyFont="1" applyFill="1" applyBorder="1" applyAlignment="1">
      <alignment horizontal="center" vertical="center"/>
    </xf>
    <xf numFmtId="0" fontId="28" fillId="13" borderId="21" xfId="0" applyFont="1" applyFill="1" applyBorder="1" applyAlignment="1">
      <alignment horizontal="center" vertical="center"/>
    </xf>
    <xf numFmtId="43" fontId="28" fillId="0" borderId="19" xfId="0" applyNumberFormat="1" applyFont="1" applyBorder="1" applyAlignment="1">
      <alignment horizontal="center" vertical="center"/>
    </xf>
    <xf numFmtId="43" fontId="28" fillId="0" borderId="20" xfId="0" applyNumberFormat="1" applyFont="1" applyBorder="1" applyAlignment="1">
      <alignment horizontal="center" vertical="center"/>
    </xf>
    <xf numFmtId="43" fontId="28" fillId="0" borderId="21" xfId="0" applyNumberFormat="1" applyFont="1" applyBorder="1" applyAlignment="1">
      <alignment horizontal="center" vertical="center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Hyperlink 2" xfId="21"/>
    <cellStyle name="Hyperlink 3" xfId="22"/>
    <cellStyle name="Hyperlink 4" xfId="23"/>
    <cellStyle name="Moeda 2" xfId="24"/>
    <cellStyle name="Moeda 2 2" xfId="25"/>
    <cellStyle name="Moeda 2 3" xfId="26"/>
    <cellStyle name="Moeda 2 4" xfId="27"/>
    <cellStyle name="Moeda 2 4 2" xfId="28"/>
    <cellStyle name="Moeda 3" xfId="29"/>
    <cellStyle name="Moeda 3 2" xfId="30"/>
    <cellStyle name="Moeda 4" xfId="31"/>
    <cellStyle name="Moeda 9" xfId="32"/>
    <cellStyle name="Normal 2" xfId="33"/>
    <cellStyle name="Normal 2 2" xfId="34"/>
    <cellStyle name="Normal 2 2 2" xfId="35"/>
    <cellStyle name="Normal 2 2 2 2" xfId="36"/>
    <cellStyle name="Normal 2 3" xfId="37"/>
    <cellStyle name="Normal 3" xfId="38"/>
    <cellStyle name="Normal 3 2" xfId="39"/>
    <cellStyle name="Normal 3 2 2" xfId="40"/>
    <cellStyle name="Normal 4" xfId="41"/>
    <cellStyle name="Normal 5" xfId="42"/>
    <cellStyle name="Normal_planilha limpeza" xfId="43"/>
    <cellStyle name="Porcentagem 2" xfId="44"/>
    <cellStyle name="Porcentagem 2 2" xfId="45"/>
    <cellStyle name="Porcentagem 3" xfId="46"/>
    <cellStyle name="Separador de milhares 2" xfId="47"/>
    <cellStyle name="Separador de milhares 2 2" xfId="48"/>
    <cellStyle name="Separador de milhares 2 2 2" xfId="49"/>
    <cellStyle name="Separador de milhares 3" xfId="50"/>
    <cellStyle name="Título 1 1" xfId="51"/>
    <cellStyle name="Título 1 1 1" xfId="52"/>
    <cellStyle name="Título 1 1 1 1" xfId="53"/>
    <cellStyle name="Título 1 1 1 1 1" xfId="54"/>
    <cellStyle name="Título 1 1 1 1 1 1" xfId="55"/>
    <cellStyle name="Título 1 1 1 1 1 1 1" xfId="56"/>
    <cellStyle name="Título 5" xfId="57"/>
    <cellStyle name="Vírgula 2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50E"/>
      <rgbColor rgb="00FF6600"/>
      <rgbColor rgb="009966CC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zoomScaleSheetLayoutView="95" workbookViewId="0" topLeftCell="A1">
      <selection activeCell="I18" sqref="I18"/>
    </sheetView>
  </sheetViews>
  <sheetFormatPr defaultColWidth="9.140625" defaultRowHeight="15"/>
  <cols>
    <col min="1" max="1" width="34.421875" style="0" customWidth="1"/>
    <col min="2" max="2" width="27.57421875" style="0" customWidth="1"/>
    <col min="3" max="3" width="10.28125" style="0" customWidth="1"/>
  </cols>
  <sheetData>
    <row r="1" spans="1:3" ht="27.75" customHeight="1">
      <c r="A1" s="120" t="s">
        <v>0</v>
      </c>
      <c r="B1" s="120"/>
      <c r="C1" s="1" t="s">
        <v>1</v>
      </c>
    </row>
    <row r="2" spans="1:3" ht="30" customHeight="1">
      <c r="A2" s="2" t="s">
        <v>2</v>
      </c>
      <c r="B2" s="3"/>
      <c r="C2" s="4"/>
    </row>
    <row r="3" spans="1:3" ht="12" customHeight="1">
      <c r="A3" s="5" t="s">
        <v>3</v>
      </c>
      <c r="B3" s="6"/>
      <c r="C3" s="7">
        <v>0.2</v>
      </c>
    </row>
    <row r="4" spans="1:3" ht="15">
      <c r="A4" s="8" t="s">
        <v>4</v>
      </c>
      <c r="B4" s="9"/>
      <c r="C4" s="4"/>
    </row>
    <row r="5" spans="1:3" ht="15">
      <c r="A5" s="5" t="s">
        <v>5</v>
      </c>
      <c r="B5" s="6"/>
      <c r="C5" s="7">
        <v>0.015</v>
      </c>
    </row>
    <row r="6" spans="1:3" ht="15">
      <c r="A6" s="8" t="s">
        <v>6</v>
      </c>
      <c r="B6" s="9"/>
      <c r="C6" s="10"/>
    </row>
    <row r="7" spans="1:3" ht="22.5" customHeight="1">
      <c r="A7" s="5" t="s">
        <v>7</v>
      </c>
      <c r="B7" s="6"/>
      <c r="C7" s="11">
        <v>0.012</v>
      </c>
    </row>
    <row r="8" spans="1:3" ht="26.25" customHeight="1">
      <c r="A8" s="5" t="s">
        <v>8</v>
      </c>
      <c r="B8" s="6"/>
      <c r="C8" s="11">
        <v>0.01</v>
      </c>
    </row>
    <row r="9" spans="1:3" ht="22.5" customHeight="1">
      <c r="A9" s="8" t="s">
        <v>9</v>
      </c>
      <c r="B9" s="9"/>
      <c r="C9" s="10"/>
    </row>
    <row r="10" spans="1:3" ht="21" customHeight="1">
      <c r="A10" s="5" t="s">
        <v>5</v>
      </c>
      <c r="B10" s="6"/>
      <c r="C10" s="11">
        <v>0.002</v>
      </c>
    </row>
    <row r="11" spans="1:3" ht="30.75" customHeight="1">
      <c r="A11" s="8" t="s">
        <v>10</v>
      </c>
      <c r="B11" s="9"/>
      <c r="C11" s="10"/>
    </row>
    <row r="12" spans="1:3" ht="23.25" customHeight="1">
      <c r="A12" s="5" t="s">
        <v>5</v>
      </c>
      <c r="B12" s="6"/>
      <c r="C12" s="11">
        <v>0.025</v>
      </c>
    </row>
    <row r="13" spans="1:3" ht="21.75" customHeight="1">
      <c r="A13" s="12" t="s">
        <v>11</v>
      </c>
      <c r="B13" s="13"/>
      <c r="C13" s="11">
        <v>0.08</v>
      </c>
    </row>
    <row r="14" spans="1:3" ht="20.25" customHeight="1">
      <c r="A14" s="8" t="s">
        <v>12</v>
      </c>
      <c r="B14" s="9"/>
      <c r="C14" s="14"/>
    </row>
    <row r="15" spans="1:3" ht="15" customHeight="1">
      <c r="A15" s="5" t="s">
        <v>13</v>
      </c>
      <c r="B15" s="6"/>
      <c r="C15" s="7">
        <v>0.006</v>
      </c>
    </row>
    <row r="16" spans="1:3" ht="86.25" customHeight="1">
      <c r="A16" s="8" t="s">
        <v>14</v>
      </c>
      <c r="B16" s="9"/>
      <c r="C16" s="11"/>
    </row>
    <row r="17" spans="1:3" ht="24" customHeight="1">
      <c r="A17" s="5" t="s">
        <v>15</v>
      </c>
      <c r="B17" s="6"/>
      <c r="C17" s="15" t="s">
        <v>16</v>
      </c>
    </row>
    <row r="18" spans="1:3" ht="20.25" customHeight="1">
      <c r="A18" s="5" t="s">
        <v>17</v>
      </c>
      <c r="B18" s="6"/>
      <c r="C18" s="16" t="s">
        <v>18</v>
      </c>
    </row>
    <row r="19" spans="1:3" ht="21.75" customHeight="1">
      <c r="A19" s="17" t="s">
        <v>19</v>
      </c>
      <c r="B19" s="18"/>
      <c r="C19" s="7" t="s">
        <v>20</v>
      </c>
    </row>
    <row r="20" spans="1:3" ht="26.25" customHeight="1">
      <c r="A20" s="19" t="s">
        <v>21</v>
      </c>
      <c r="B20" s="20" t="s">
        <v>22</v>
      </c>
      <c r="C20" s="21" t="s">
        <v>1</v>
      </c>
    </row>
    <row r="21" spans="1:3" ht="15">
      <c r="A21" s="22" t="s">
        <v>23</v>
      </c>
      <c r="B21" s="22" t="s">
        <v>24</v>
      </c>
      <c r="C21" s="7">
        <v>0.0833</v>
      </c>
    </row>
    <row r="22" spans="1:3" ht="15">
      <c r="A22" s="22" t="s">
        <v>25</v>
      </c>
      <c r="B22" s="22" t="s">
        <v>26</v>
      </c>
      <c r="C22" s="11">
        <v>0.027800000000000002</v>
      </c>
    </row>
    <row r="23" spans="1:3" ht="33" customHeight="1">
      <c r="A23" s="23" t="s">
        <v>27</v>
      </c>
      <c r="B23" s="23" t="s">
        <v>28</v>
      </c>
      <c r="C23" s="24">
        <v>0.0007000000000000001</v>
      </c>
    </row>
    <row r="24" spans="1:3" ht="79.5" customHeight="1">
      <c r="A24" s="22" t="s">
        <v>29</v>
      </c>
      <c r="B24" s="22" t="s">
        <v>30</v>
      </c>
      <c r="C24" s="24">
        <v>0.0042</v>
      </c>
    </row>
    <row r="25" spans="1:3" ht="40.5" customHeight="1">
      <c r="A25" s="22" t="s">
        <v>31</v>
      </c>
      <c r="B25" s="22" t="s">
        <v>32</v>
      </c>
      <c r="C25" s="25">
        <v>0.0194</v>
      </c>
    </row>
    <row r="26" spans="1:3" ht="25.5" customHeight="1">
      <c r="A26" s="22" t="s">
        <v>33</v>
      </c>
      <c r="B26" s="22" t="s">
        <v>24</v>
      </c>
      <c r="C26" s="7">
        <v>0.0833</v>
      </c>
    </row>
    <row r="27" spans="1:3" ht="35.25" customHeight="1">
      <c r="A27" s="22" t="s">
        <v>34</v>
      </c>
      <c r="B27" s="22" t="s">
        <v>35</v>
      </c>
      <c r="C27" s="24">
        <v>0.0002</v>
      </c>
    </row>
    <row r="28" spans="1:3" ht="29.25" customHeight="1">
      <c r="A28" s="22" t="s">
        <v>36</v>
      </c>
      <c r="B28" s="22" t="s">
        <v>37</v>
      </c>
      <c r="C28" s="24">
        <v>0.0082</v>
      </c>
    </row>
    <row r="29" spans="1:3" ht="26.25" customHeight="1">
      <c r="A29" s="22" t="s">
        <v>38</v>
      </c>
      <c r="B29" s="12" t="s">
        <v>39</v>
      </c>
      <c r="C29" s="24">
        <v>0.0003</v>
      </c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C21"/>
  <sheetViews>
    <sheetView zoomScale="75" zoomScaleNormal="75" zoomScaleSheetLayoutView="95" workbookViewId="0" topLeftCell="A1">
      <selection activeCell="C22" sqref="C22"/>
    </sheetView>
  </sheetViews>
  <sheetFormatPr defaultColWidth="10.28125" defaultRowHeight="15"/>
  <cols>
    <col min="1" max="1" width="49.8515625" style="0" customWidth="1"/>
    <col min="2" max="2" width="17.140625" style="0" customWidth="1"/>
    <col min="3" max="3" width="18.140625" style="0" customWidth="1"/>
  </cols>
  <sheetData>
    <row r="5" spans="1:3" ht="34.9" customHeight="1">
      <c r="A5" s="121" t="s">
        <v>157</v>
      </c>
      <c r="B5" s="121"/>
      <c r="C5" s="87" t="s">
        <v>158</v>
      </c>
    </row>
    <row r="6" spans="1:3" ht="16.15" customHeight="1">
      <c r="A6" s="88" t="s">
        <v>159</v>
      </c>
      <c r="B6" s="122"/>
      <c r="C6" s="122"/>
    </row>
    <row r="7" spans="1:3" ht="15">
      <c r="A7" s="88" t="s">
        <v>160</v>
      </c>
      <c r="B7" s="89"/>
      <c r="C7" s="90">
        <v>80</v>
      </c>
    </row>
    <row r="8" spans="1:3" ht="15">
      <c r="A8" s="88" t="s">
        <v>161</v>
      </c>
      <c r="B8" s="91" t="s">
        <v>1</v>
      </c>
      <c r="C8" s="92"/>
    </row>
    <row r="9" spans="1:3" ht="15">
      <c r="A9" s="93" t="s">
        <v>162</v>
      </c>
      <c r="B9" s="94">
        <v>0.05</v>
      </c>
      <c r="C9" s="95">
        <f>ROUND((B9*(C7)),2)</f>
        <v>4</v>
      </c>
    </row>
    <row r="10" spans="1:3" ht="15">
      <c r="A10" s="93" t="s">
        <v>163</v>
      </c>
      <c r="B10" s="94">
        <v>0.1</v>
      </c>
      <c r="C10" s="95">
        <f>ROUND((B10*(C7+C9)),2)</f>
        <v>8.4</v>
      </c>
    </row>
    <row r="11" spans="1:3" ht="15">
      <c r="A11" s="93" t="s">
        <v>164</v>
      </c>
      <c r="B11" s="96">
        <f>SUM(B12:B14)</f>
        <v>0.08650000000000001</v>
      </c>
      <c r="C11" s="95">
        <f>SUM(C12:C14)</f>
        <v>8.749475</v>
      </c>
    </row>
    <row r="12" spans="1:3" ht="15">
      <c r="A12" s="93" t="s">
        <v>165</v>
      </c>
      <c r="B12" s="94">
        <v>0.05</v>
      </c>
      <c r="C12" s="95">
        <f>$C$17*B12</f>
        <v>5.057500000000001</v>
      </c>
    </row>
    <row r="13" spans="1:3" ht="15">
      <c r="A13" s="93" t="s">
        <v>166</v>
      </c>
      <c r="B13" s="94">
        <v>0.03</v>
      </c>
      <c r="C13" s="95">
        <f>$C$17*B13</f>
        <v>3.0345</v>
      </c>
    </row>
    <row r="14" spans="1:3" ht="15">
      <c r="A14" s="93" t="s">
        <v>167</v>
      </c>
      <c r="B14" s="94">
        <v>0.006500000000000001</v>
      </c>
      <c r="C14" s="95">
        <f>$C$17*B14</f>
        <v>0.6574750000000001</v>
      </c>
    </row>
    <row r="15" spans="1:3" ht="15">
      <c r="A15" s="93" t="s">
        <v>168</v>
      </c>
      <c r="B15" s="97"/>
      <c r="C15" s="95">
        <f>ROUND((C9+C10+C12+C13+C14),2)</f>
        <v>21.15</v>
      </c>
    </row>
    <row r="16" spans="1:3" ht="15">
      <c r="A16" s="93"/>
      <c r="B16" s="97"/>
      <c r="C16" s="95"/>
    </row>
    <row r="17" spans="1:3" ht="15">
      <c r="A17" s="88" t="s">
        <v>169</v>
      </c>
      <c r="B17" s="98"/>
      <c r="C17" s="95">
        <f>ROUND((($C$7+$C$9+$C$10)/(1-B11)),2)</f>
        <v>101.15</v>
      </c>
    </row>
    <row r="18" spans="1:3" ht="23.85" customHeight="1">
      <c r="A18" s="88" t="s">
        <v>170</v>
      </c>
      <c r="B18" s="99">
        <v>4</v>
      </c>
      <c r="C18" s="100">
        <f>C17*B18</f>
        <v>404.6</v>
      </c>
    </row>
    <row r="20" ht="15">
      <c r="A20" t="s">
        <v>171</v>
      </c>
    </row>
    <row r="21" ht="15">
      <c r="A21" t="s">
        <v>172</v>
      </c>
    </row>
  </sheetData>
  <sheetProtection selectLockedCells="1" selectUnlockedCells="1"/>
  <mergeCells count="2">
    <mergeCell ref="A5:B5"/>
    <mergeCell ref="B6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48"/>
  <sheetViews>
    <sheetView tabSelected="1" zoomScale="75" zoomScaleNormal="75" zoomScaleSheetLayoutView="95" workbookViewId="0" topLeftCell="S106">
      <selection activeCell="A10" sqref="A10:V10"/>
    </sheetView>
  </sheetViews>
  <sheetFormatPr defaultColWidth="9.140625" defaultRowHeight="15"/>
  <cols>
    <col min="1" max="1" width="19.28125" style="26" customWidth="1"/>
    <col min="2" max="3" width="3.28125" style="26" customWidth="1"/>
    <col min="4" max="4" width="3.57421875" style="26" customWidth="1"/>
    <col min="5" max="5" width="2.8515625" style="26" customWidth="1"/>
    <col min="6" max="6" width="16.57421875" style="26" customWidth="1"/>
    <col min="7" max="7" width="6.8515625" style="26" customWidth="1"/>
    <col min="8" max="8" width="3.00390625" style="26" customWidth="1"/>
    <col min="9" max="9" width="2.140625" style="26" customWidth="1"/>
    <col min="10" max="10" width="2.28125" style="26" customWidth="1"/>
    <col min="11" max="11" width="2.140625" style="26" customWidth="1"/>
    <col min="12" max="12" width="11.57421875" style="26" customWidth="1"/>
    <col min="13" max="13" width="3.140625" style="26" customWidth="1"/>
    <col min="14" max="14" width="2.7109375" style="26" customWidth="1"/>
    <col min="15" max="15" width="9.8515625" style="26" customWidth="1"/>
    <col min="16" max="20" width="9.140625" style="26" customWidth="1"/>
    <col min="21" max="21" width="9.421875" style="26" customWidth="1"/>
    <col min="22" max="22" width="18.140625" style="26" customWidth="1"/>
    <col min="23" max="24" width="9.140625" style="26" customWidth="1"/>
    <col min="25" max="25" width="54.7109375" style="108" customWidth="1"/>
    <col min="26" max="16384" width="9.140625" style="26" customWidth="1"/>
  </cols>
  <sheetData>
    <row r="1" spans="1:22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22" ht="1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7" ht="43.9" customHeight="1">
      <c r="A4" s="180" t="s">
        <v>210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X4" s="28"/>
      <c r="Z4" s="28"/>
      <c r="AA4" s="28"/>
    </row>
    <row r="5" spans="1:22" ht="15.7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22" ht="45" customHeight="1">
      <c r="A6" s="182" t="s">
        <v>173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 t="s">
        <v>212</v>
      </c>
      <c r="O6" s="184"/>
      <c r="P6" s="184"/>
      <c r="Q6" s="184"/>
      <c r="R6" s="184"/>
      <c r="S6" s="184"/>
      <c r="T6" s="184"/>
      <c r="U6" s="184"/>
      <c r="V6" s="185"/>
    </row>
    <row r="7" spans="1:22" ht="28.35" customHeight="1">
      <c r="A7" s="182" t="s">
        <v>174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6" t="s">
        <v>202</v>
      </c>
      <c r="O7" s="186"/>
      <c r="P7" s="186"/>
      <c r="Q7" s="186"/>
      <c r="R7" s="186"/>
      <c r="S7" s="186"/>
      <c r="T7" s="186"/>
      <c r="U7" s="186"/>
      <c r="V7" s="186"/>
    </row>
    <row r="8" spans="1:13" ht="24.6" customHeight="1">
      <c r="A8" s="189" t="s">
        <v>40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10" spans="1:22" ht="40.35" customHeight="1">
      <c r="A10" s="144" t="s">
        <v>41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</row>
    <row r="11" spans="1:22" ht="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 ht="28.35" customHeight="1">
      <c r="A12" s="113" t="s">
        <v>42</v>
      </c>
      <c r="B12" s="182" t="s">
        <v>43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90"/>
      <c r="R12" s="190"/>
      <c r="S12" s="190"/>
      <c r="T12" s="190"/>
      <c r="U12" s="190"/>
      <c r="V12" s="190"/>
    </row>
    <row r="13" spans="1:22" ht="28.35" customHeight="1">
      <c r="A13" s="113" t="s">
        <v>44</v>
      </c>
      <c r="B13" s="182" t="s">
        <v>45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7" t="s">
        <v>201</v>
      </c>
      <c r="R13" s="187"/>
      <c r="S13" s="187"/>
      <c r="T13" s="187"/>
      <c r="U13" s="187"/>
      <c r="V13" s="187"/>
    </row>
    <row r="14" spans="1:22" ht="38.1" customHeight="1">
      <c r="A14" s="113" t="s">
        <v>46</v>
      </c>
      <c r="B14" s="182" t="s">
        <v>47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7" t="s">
        <v>194</v>
      </c>
      <c r="R14" s="187"/>
      <c r="S14" s="187"/>
      <c r="T14" s="187"/>
      <c r="U14" s="187"/>
      <c r="V14" s="187"/>
    </row>
    <row r="15" spans="1:22" ht="53.65" customHeight="1">
      <c r="A15" s="113" t="s">
        <v>48</v>
      </c>
      <c r="B15" s="182" t="s">
        <v>49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91" t="s">
        <v>175</v>
      </c>
      <c r="R15" s="191"/>
      <c r="S15" s="191"/>
      <c r="T15" s="191"/>
      <c r="U15" s="191"/>
      <c r="V15" s="191"/>
    </row>
    <row r="16" spans="1:25" ht="52.5" customHeight="1">
      <c r="A16" s="114" t="s">
        <v>50</v>
      </c>
      <c r="B16" s="182" t="s">
        <v>51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8" t="str">
        <f>Q14</f>
        <v>VER ANEXO - I, ITEM - 11 DO EDITAL</v>
      </c>
      <c r="R16" s="188"/>
      <c r="S16" s="188"/>
      <c r="T16" s="188"/>
      <c r="U16" s="188"/>
      <c r="V16" s="188"/>
      <c r="Y16" s="108" t="s">
        <v>186</v>
      </c>
    </row>
    <row r="17" spans="1:22" ht="52.5" customHeight="1">
      <c r="A17" s="101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102"/>
      <c r="R17" s="102"/>
      <c r="S17" s="102"/>
      <c r="T17" s="102"/>
      <c r="U17" s="102"/>
      <c r="V17" s="102"/>
    </row>
    <row r="18" spans="1:22" ht="38.1" customHeight="1">
      <c r="A18" s="192" t="s">
        <v>52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</row>
    <row r="19" spans="1:22" ht="25.35" customHeight="1">
      <c r="A19" s="193" t="s">
        <v>53</v>
      </c>
      <c r="B19" s="193"/>
      <c r="C19" s="193"/>
      <c r="D19" s="193"/>
      <c r="E19" s="193"/>
      <c r="F19" s="193"/>
      <c r="G19" s="193" t="s">
        <v>54</v>
      </c>
      <c r="H19" s="193"/>
      <c r="I19" s="193"/>
      <c r="J19" s="193"/>
      <c r="K19" s="193"/>
      <c r="L19" s="193"/>
      <c r="M19" s="194" t="s">
        <v>55</v>
      </c>
      <c r="N19" s="194"/>
      <c r="O19" s="194"/>
      <c r="P19" s="194"/>
      <c r="Q19" s="194"/>
      <c r="R19" s="194"/>
      <c r="S19" s="194"/>
      <c r="T19" s="194"/>
      <c r="U19" s="194"/>
      <c r="V19" s="194"/>
    </row>
    <row r="20" spans="1:25" s="33" customFormat="1" ht="70.7" customHeight="1">
      <c r="A20" s="177" t="s">
        <v>195</v>
      </c>
      <c r="B20" s="177"/>
      <c r="C20" s="177"/>
      <c r="D20" s="177"/>
      <c r="E20" s="177"/>
      <c r="F20" s="177"/>
      <c r="G20" s="174" t="s">
        <v>56</v>
      </c>
      <c r="H20" s="174"/>
      <c r="I20" s="174"/>
      <c r="J20" s="174"/>
      <c r="K20" s="174"/>
      <c r="L20" s="174"/>
      <c r="M20" s="174">
        <v>1</v>
      </c>
      <c r="N20" s="174"/>
      <c r="O20" s="174"/>
      <c r="P20" s="174"/>
      <c r="Q20" s="174"/>
      <c r="R20" s="174"/>
      <c r="S20" s="174"/>
      <c r="T20" s="174"/>
      <c r="U20" s="174"/>
      <c r="V20" s="174"/>
      <c r="Y20" s="108" t="s">
        <v>190</v>
      </c>
    </row>
    <row r="22" spans="1:22" ht="28.35" customHeight="1">
      <c r="A22" s="144" t="s">
        <v>57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</row>
    <row r="23" spans="1:25" ht="27.6" customHeight="1">
      <c r="A23" s="144" t="s">
        <v>58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34"/>
      <c r="X23" s="34"/>
      <c r="Y23" s="109"/>
    </row>
    <row r="24" spans="23:25" ht="15">
      <c r="W24" s="34"/>
      <c r="X24" s="34"/>
      <c r="Y24" s="109"/>
    </row>
    <row r="25" spans="1:25" ht="25.9" customHeight="1">
      <c r="A25" s="175" t="s">
        <v>59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34"/>
      <c r="X25" s="34"/>
      <c r="Y25" s="109"/>
    </row>
    <row r="26" spans="1:25" ht="39.75" customHeight="1">
      <c r="A26" s="35">
        <v>1</v>
      </c>
      <c r="B26" s="123" t="s">
        <v>60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76" t="str">
        <f>A20</f>
        <v>MOTORISTA DE CARRO ATÉ 5 PASSAGEIROS</v>
      </c>
      <c r="R26" s="176"/>
      <c r="S26" s="176"/>
      <c r="T26" s="176"/>
      <c r="U26" s="176"/>
      <c r="V26" s="176"/>
      <c r="W26" s="34"/>
      <c r="X26" s="34"/>
      <c r="Y26" s="109" t="s">
        <v>187</v>
      </c>
    </row>
    <row r="27" spans="1:25" ht="28.35" customHeight="1">
      <c r="A27" s="35">
        <v>2</v>
      </c>
      <c r="B27" s="123" t="s">
        <v>61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78">
        <v>1190.04</v>
      </c>
      <c r="R27" s="178"/>
      <c r="S27" s="178"/>
      <c r="T27" s="178"/>
      <c r="U27" s="178"/>
      <c r="V27" s="178"/>
      <c r="W27" s="34"/>
      <c r="X27" s="34"/>
      <c r="Y27" s="109" t="s">
        <v>177</v>
      </c>
    </row>
    <row r="28" spans="1:25" ht="28.35" customHeight="1">
      <c r="A28" s="35">
        <v>3</v>
      </c>
      <c r="B28" s="123" t="s">
        <v>62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79" t="str">
        <f>A20</f>
        <v>MOTORISTA DE CARRO ATÉ 5 PASSAGEIROS</v>
      </c>
      <c r="R28" s="179"/>
      <c r="S28" s="179"/>
      <c r="T28" s="179"/>
      <c r="U28" s="179"/>
      <c r="V28" s="179"/>
      <c r="W28" s="34"/>
      <c r="X28" s="34"/>
      <c r="Y28" s="109" t="s">
        <v>188</v>
      </c>
    </row>
    <row r="29" spans="1:25" ht="28.35" customHeight="1">
      <c r="A29" s="35">
        <v>4</v>
      </c>
      <c r="B29" s="123" t="s">
        <v>63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68" t="s">
        <v>196</v>
      </c>
      <c r="R29" s="168"/>
      <c r="S29" s="168"/>
      <c r="T29" s="168"/>
      <c r="U29" s="168"/>
      <c r="V29" s="168"/>
      <c r="W29" s="34"/>
      <c r="X29" s="34"/>
      <c r="Y29" s="109" t="s">
        <v>189</v>
      </c>
    </row>
    <row r="30" spans="23:25" ht="15">
      <c r="W30" s="34"/>
      <c r="X30" s="34"/>
      <c r="Y30" s="109"/>
    </row>
    <row r="31" spans="1:25" ht="43.9" customHeight="1">
      <c r="A31" s="169" t="s">
        <v>64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34"/>
      <c r="X31" s="34"/>
      <c r="Y31" s="109"/>
    </row>
    <row r="32" spans="1:25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4"/>
      <c r="X32" s="34"/>
      <c r="Y32" s="109"/>
    </row>
    <row r="33" spans="1:25" ht="28.35" customHeight="1">
      <c r="A33" s="36">
        <v>1</v>
      </c>
      <c r="B33" s="170" t="s">
        <v>65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 t="s">
        <v>66</v>
      </c>
      <c r="R33" s="171"/>
      <c r="S33" s="171"/>
      <c r="T33" s="171"/>
      <c r="U33" s="171"/>
      <c r="V33" s="36" t="s">
        <v>67</v>
      </c>
      <c r="W33" s="34"/>
      <c r="X33" s="34"/>
      <c r="Y33" s="109"/>
    </row>
    <row r="34" spans="1:25" ht="28.35" customHeight="1">
      <c r="A34" s="32" t="s">
        <v>42</v>
      </c>
      <c r="B34" s="123" t="s">
        <v>68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72">
        <v>100</v>
      </c>
      <c r="R34" s="172"/>
      <c r="S34" s="172"/>
      <c r="T34" s="172"/>
      <c r="U34" s="172"/>
      <c r="V34" s="103">
        <v>1190.04</v>
      </c>
      <c r="W34" s="34"/>
      <c r="X34" s="34"/>
      <c r="Y34" s="109" t="s">
        <v>177</v>
      </c>
    </row>
    <row r="35" spans="1:25" ht="28.35" customHeight="1">
      <c r="A35" s="38" t="s">
        <v>44</v>
      </c>
      <c r="B35" s="123" t="s">
        <v>69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73"/>
      <c r="R35" s="173"/>
      <c r="S35" s="173"/>
      <c r="T35" s="173"/>
      <c r="U35" s="173"/>
      <c r="V35" s="37"/>
      <c r="W35" s="34"/>
      <c r="X35" s="34"/>
      <c r="Y35" s="109"/>
    </row>
    <row r="36" spans="1:25" ht="26.1" customHeight="1">
      <c r="A36" s="40"/>
      <c r="B36" s="163" t="s">
        <v>70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37">
        <f>SUM(V34:V35)</f>
        <v>1190.04</v>
      </c>
      <c r="W36" s="34"/>
      <c r="X36" s="34"/>
      <c r="Y36" s="109"/>
    </row>
    <row r="37" spans="2:25" ht="1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2"/>
      <c r="W37" s="34"/>
      <c r="X37" s="34"/>
      <c r="Y37" s="109"/>
    </row>
    <row r="38" spans="1:25" ht="45.6" customHeight="1">
      <c r="A38" s="164" t="s">
        <v>71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34"/>
      <c r="X38" s="34"/>
      <c r="Y38" s="109"/>
    </row>
    <row r="39" spans="2:25" ht="1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2"/>
      <c r="W39" s="34"/>
      <c r="X39" s="34"/>
      <c r="Y39" s="109"/>
    </row>
    <row r="40" spans="1:25" ht="25.9" customHeight="1">
      <c r="A40" s="148" t="s">
        <v>72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34"/>
      <c r="X40" s="34"/>
      <c r="Y40" s="109"/>
    </row>
    <row r="41" spans="1:25" s="28" customFormat="1" ht="28.35" customHeight="1">
      <c r="A41" s="43" t="s">
        <v>73</v>
      </c>
      <c r="B41" s="153" t="s">
        <v>74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43" t="s">
        <v>67</v>
      </c>
      <c r="W41" s="45"/>
      <c r="X41" s="45"/>
      <c r="Y41" s="109"/>
    </row>
    <row r="42" spans="1:25" ht="28.35" customHeight="1">
      <c r="A42" s="46" t="s">
        <v>42</v>
      </c>
      <c r="B42" s="132" t="s">
        <v>75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65">
        <v>0.0833</v>
      </c>
      <c r="R42" s="165"/>
      <c r="S42" s="165"/>
      <c r="T42" s="165"/>
      <c r="U42" s="165"/>
      <c r="V42" s="47">
        <f>V36*Q42</f>
        <v>99.130332</v>
      </c>
      <c r="W42" s="34"/>
      <c r="X42" s="34"/>
      <c r="Y42" s="109" t="s">
        <v>178</v>
      </c>
    </row>
    <row r="43" spans="1:25" ht="28.35" customHeight="1">
      <c r="A43" s="46" t="s">
        <v>44</v>
      </c>
      <c r="B43" s="132" t="s">
        <v>76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66">
        <v>0.03025</v>
      </c>
      <c r="R43" s="166"/>
      <c r="S43" s="166"/>
      <c r="T43" s="166"/>
      <c r="U43" s="166"/>
      <c r="V43" s="47">
        <f>V36*Q43</f>
        <v>35.998709999999996</v>
      </c>
      <c r="W43" s="34"/>
      <c r="X43" s="34"/>
      <c r="Y43" s="109" t="s">
        <v>178</v>
      </c>
    </row>
    <row r="44" spans="1:25" s="28" customFormat="1" ht="28.35" customHeight="1">
      <c r="A44" s="167" t="s">
        <v>77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48">
        <f>SUM(V42+V43)</f>
        <v>135.129042</v>
      </c>
      <c r="W44" s="45"/>
      <c r="X44" s="45"/>
      <c r="Y44" s="109"/>
    </row>
    <row r="45" spans="1:25" ht="40.7" customHeight="1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34"/>
      <c r="X45" s="34"/>
      <c r="Y45" s="109"/>
    </row>
    <row r="46" spans="1:25" ht="22.9" customHeight="1">
      <c r="A46" s="161" t="s">
        <v>78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34"/>
      <c r="X46" s="34"/>
      <c r="Y46" s="109"/>
    </row>
    <row r="47" spans="1:25" s="28" customFormat="1" ht="31.35" customHeight="1">
      <c r="A47" s="44" t="s">
        <v>79</v>
      </c>
      <c r="B47" s="162" t="s">
        <v>80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 t="s">
        <v>66</v>
      </c>
      <c r="R47" s="162"/>
      <c r="S47" s="162"/>
      <c r="T47" s="162"/>
      <c r="U47" s="162"/>
      <c r="V47" s="49" t="s">
        <v>67</v>
      </c>
      <c r="W47" s="45"/>
      <c r="X47" s="45"/>
      <c r="Y47" s="109"/>
    </row>
    <row r="48" spans="1:25" ht="28.35" customHeight="1">
      <c r="A48" s="32" t="s">
        <v>42</v>
      </c>
      <c r="B48" s="123" t="s">
        <v>81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6">
        <v>0.2</v>
      </c>
      <c r="R48" s="126"/>
      <c r="S48" s="126"/>
      <c r="T48" s="126"/>
      <c r="U48" s="126"/>
      <c r="V48" s="37">
        <f>Q48*V36</f>
        <v>238.008</v>
      </c>
      <c r="W48" s="34"/>
      <c r="X48" s="34"/>
      <c r="Y48" s="109" t="s">
        <v>178</v>
      </c>
    </row>
    <row r="49" spans="1:25" ht="28.35" customHeight="1">
      <c r="A49" s="32" t="s">
        <v>44</v>
      </c>
      <c r="B49" s="123" t="s">
        <v>82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6">
        <v>0.025</v>
      </c>
      <c r="R49" s="126"/>
      <c r="S49" s="126"/>
      <c r="T49" s="126"/>
      <c r="U49" s="126"/>
      <c r="V49" s="37">
        <f>Q49*V36</f>
        <v>29.751</v>
      </c>
      <c r="W49" s="34"/>
      <c r="X49" s="34"/>
      <c r="Y49" s="109" t="s">
        <v>178</v>
      </c>
    </row>
    <row r="50" spans="1:25" ht="28.35" customHeight="1">
      <c r="A50" s="32" t="s">
        <v>46</v>
      </c>
      <c r="B50" s="123" t="s">
        <v>83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6">
        <v>0.03</v>
      </c>
      <c r="R50" s="126"/>
      <c r="S50" s="126"/>
      <c r="T50" s="126"/>
      <c r="U50" s="126"/>
      <c r="V50" s="37">
        <f>Q50*V36</f>
        <v>35.7012</v>
      </c>
      <c r="W50" s="34"/>
      <c r="X50" s="34"/>
      <c r="Y50" s="110" t="s">
        <v>183</v>
      </c>
    </row>
    <row r="51" spans="1:25" ht="28.35" customHeight="1">
      <c r="A51" s="50" t="s">
        <v>84</v>
      </c>
      <c r="B51" s="123" t="s">
        <v>85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6">
        <v>0.015</v>
      </c>
      <c r="R51" s="126"/>
      <c r="S51" s="126"/>
      <c r="T51" s="126"/>
      <c r="U51" s="126"/>
      <c r="V51" s="37">
        <f>Q51*V36</f>
        <v>17.8506</v>
      </c>
      <c r="W51" s="34"/>
      <c r="X51" s="34"/>
      <c r="Y51" s="109" t="s">
        <v>178</v>
      </c>
    </row>
    <row r="52" spans="1:25" ht="28.35" customHeight="1">
      <c r="A52" s="50" t="s">
        <v>50</v>
      </c>
      <c r="B52" s="123" t="s">
        <v>86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6">
        <v>0.01</v>
      </c>
      <c r="R52" s="126"/>
      <c r="S52" s="126"/>
      <c r="T52" s="126"/>
      <c r="U52" s="126"/>
      <c r="V52" s="37">
        <f>Q52*V36</f>
        <v>11.9004</v>
      </c>
      <c r="W52" s="34"/>
      <c r="X52" s="34"/>
      <c r="Y52" s="109" t="s">
        <v>178</v>
      </c>
    </row>
    <row r="53" spans="1:25" ht="28.35" customHeight="1">
      <c r="A53" s="32" t="s">
        <v>87</v>
      </c>
      <c r="B53" s="123" t="s">
        <v>88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6">
        <v>0.006000000000000001</v>
      </c>
      <c r="R53" s="126"/>
      <c r="S53" s="126"/>
      <c r="T53" s="126"/>
      <c r="U53" s="126"/>
      <c r="V53" s="37">
        <f>Q53*V36</f>
        <v>7.140240000000001</v>
      </c>
      <c r="W53" s="34"/>
      <c r="X53" s="34"/>
      <c r="Y53" s="109" t="s">
        <v>178</v>
      </c>
    </row>
    <row r="54" spans="1:25" ht="29.25" customHeight="1">
      <c r="A54" s="51" t="s">
        <v>89</v>
      </c>
      <c r="B54" s="143" t="s">
        <v>90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59">
        <v>0.002</v>
      </c>
      <c r="R54" s="159"/>
      <c r="S54" s="159"/>
      <c r="T54" s="159"/>
      <c r="U54" s="159"/>
      <c r="V54" s="37">
        <f>Q54*V36</f>
        <v>2.38008</v>
      </c>
      <c r="W54" s="34"/>
      <c r="X54" s="34"/>
      <c r="Y54" s="109" t="s">
        <v>178</v>
      </c>
    </row>
    <row r="55" spans="1:25" ht="28.35" customHeight="1">
      <c r="A55" s="52" t="s">
        <v>91</v>
      </c>
      <c r="B55" s="123" t="s">
        <v>92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6">
        <v>0.08</v>
      </c>
      <c r="R55" s="126"/>
      <c r="S55" s="126"/>
      <c r="T55" s="126"/>
      <c r="U55" s="126"/>
      <c r="V55" s="37">
        <f>Q55*V36</f>
        <v>95.2032</v>
      </c>
      <c r="W55" s="34"/>
      <c r="X55" s="34"/>
      <c r="Y55" s="109" t="s">
        <v>178</v>
      </c>
    </row>
    <row r="56" spans="1:25" s="28" customFormat="1" ht="36.75" customHeight="1">
      <c r="A56" s="153" t="s">
        <v>77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6">
        <f>SUM(Q48:Q55)</f>
        <v>0.36800000000000005</v>
      </c>
      <c r="R56" s="156"/>
      <c r="S56" s="156"/>
      <c r="T56" s="156"/>
      <c r="U56" s="156"/>
      <c r="V56" s="48">
        <f>SUM(V48:V55)</f>
        <v>437.93471999999997</v>
      </c>
      <c r="W56" s="45"/>
      <c r="X56" s="45"/>
      <c r="Y56" s="109"/>
    </row>
    <row r="57" spans="23:25" ht="15.75" customHeight="1">
      <c r="W57" s="34"/>
      <c r="X57" s="34"/>
      <c r="Y57" s="109"/>
    </row>
    <row r="58" spans="1:25" ht="27.95" customHeight="1">
      <c r="A58" s="148" t="s">
        <v>93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34"/>
      <c r="X58" s="34"/>
      <c r="Y58" s="109"/>
    </row>
    <row r="59" spans="1:25" s="28" customFormat="1" ht="27.75" customHeight="1">
      <c r="A59" s="44" t="s">
        <v>94</v>
      </c>
      <c r="B59" s="153" t="s">
        <v>95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53" t="s">
        <v>67</v>
      </c>
      <c r="W59" s="45"/>
      <c r="X59" s="45"/>
      <c r="Y59" s="109"/>
    </row>
    <row r="60" spans="1:25" s="27" customFormat="1" ht="36.75" customHeight="1">
      <c r="A60" s="54" t="s">
        <v>42</v>
      </c>
      <c r="B60" s="137" t="s">
        <v>198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04"/>
      <c r="W60" s="56"/>
      <c r="X60" s="56"/>
      <c r="Y60" s="111" t="s">
        <v>197</v>
      </c>
    </row>
    <row r="61" spans="1:25" s="27" customFormat="1" ht="28.35" customHeight="1">
      <c r="A61" s="54" t="s">
        <v>44</v>
      </c>
      <c r="B61" s="157" t="s">
        <v>96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55"/>
      <c r="W61" s="56"/>
      <c r="X61" s="56"/>
      <c r="Y61" s="111" t="s">
        <v>179</v>
      </c>
    </row>
    <row r="62" spans="1:25" s="27" customFormat="1" ht="96.75" customHeight="1">
      <c r="A62" s="54" t="s">
        <v>46</v>
      </c>
      <c r="B62" s="158" t="s">
        <v>199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04">
        <v>10.13</v>
      </c>
      <c r="W62" s="56"/>
      <c r="X62" s="56"/>
      <c r="Y62" s="110" t="s">
        <v>185</v>
      </c>
    </row>
    <row r="63" spans="1:31" ht="28.35" customHeight="1">
      <c r="A63" s="32" t="s">
        <v>84</v>
      </c>
      <c r="B63" s="158" t="s">
        <v>200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67">
        <f>(17*22)</f>
        <v>374</v>
      </c>
      <c r="W63" s="34"/>
      <c r="X63" s="106"/>
      <c r="Y63" s="111" t="s">
        <v>179</v>
      </c>
      <c r="Z63" s="106"/>
      <c r="AA63" s="106"/>
      <c r="AB63" s="106"/>
      <c r="AC63" s="106"/>
      <c r="AD63" s="106"/>
      <c r="AE63" s="106"/>
    </row>
    <row r="64" spans="1:25" s="28" customFormat="1" ht="28.35" customHeight="1">
      <c r="A64" s="153" t="s">
        <v>97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48">
        <f>SUM(V60:V63)</f>
        <v>384.13</v>
      </c>
      <c r="W64" s="45"/>
      <c r="X64" s="45"/>
      <c r="Y64" s="109"/>
    </row>
    <row r="65" spans="23:25" ht="26.1" customHeight="1">
      <c r="W65" s="34"/>
      <c r="X65" s="34"/>
      <c r="Y65" s="109"/>
    </row>
    <row r="66" spans="1:25" s="28" customFormat="1" ht="28.35" customHeight="1">
      <c r="A66" s="151" t="s">
        <v>98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45"/>
      <c r="X66" s="45"/>
      <c r="Y66" s="109"/>
    </row>
    <row r="67" spans="1:25" ht="28.35" customHeight="1">
      <c r="A67" s="44" t="s">
        <v>99</v>
      </c>
      <c r="B67" s="152" t="s">
        <v>100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48" t="s">
        <v>67</v>
      </c>
      <c r="W67" s="34"/>
      <c r="X67" s="34"/>
      <c r="Y67" s="109"/>
    </row>
    <row r="68" spans="1:25" ht="28.35" customHeight="1">
      <c r="A68" s="32" t="s">
        <v>42</v>
      </c>
      <c r="B68" s="123" t="s">
        <v>101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37">
        <f>V44</f>
        <v>135.129042</v>
      </c>
      <c r="W68" s="34"/>
      <c r="X68" s="34"/>
      <c r="Y68" s="111" t="s">
        <v>179</v>
      </c>
    </row>
    <row r="69" spans="1:25" ht="28.35" customHeight="1">
      <c r="A69" s="32" t="s">
        <v>44</v>
      </c>
      <c r="B69" s="123" t="s">
        <v>102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37">
        <f>V56</f>
        <v>437.93471999999997</v>
      </c>
      <c r="W69" s="34"/>
      <c r="X69" s="34"/>
      <c r="Y69" s="111" t="s">
        <v>179</v>
      </c>
    </row>
    <row r="70" spans="1:25" ht="28.35" customHeight="1">
      <c r="A70" s="32" t="s">
        <v>46</v>
      </c>
      <c r="B70" s="123" t="s">
        <v>103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37">
        <f>V64</f>
        <v>384.13</v>
      </c>
      <c r="W70" s="34"/>
      <c r="X70" s="34"/>
      <c r="Y70" s="111" t="s">
        <v>179</v>
      </c>
    </row>
    <row r="71" spans="1:25" s="28" customFormat="1" ht="28.35" customHeight="1">
      <c r="A71" s="153" t="s">
        <v>77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48">
        <f>SUM(V68:V70)</f>
        <v>957.193762</v>
      </c>
      <c r="W71" s="45"/>
      <c r="X71" s="45"/>
      <c r="Y71" s="109"/>
    </row>
    <row r="72" spans="1:25" ht="15.75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34"/>
      <c r="X72" s="34"/>
      <c r="Y72" s="109"/>
    </row>
    <row r="73" spans="1:25" s="28" customFormat="1" ht="35.85" customHeight="1">
      <c r="A73" s="155" t="s">
        <v>104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45"/>
      <c r="X73" s="45"/>
      <c r="Y73" s="109"/>
    </row>
    <row r="74" spans="1:25" s="28" customFormat="1" ht="28.35" customHeight="1">
      <c r="A74" s="57">
        <v>3</v>
      </c>
      <c r="B74" s="150" t="s">
        <v>105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58" t="s">
        <v>67</v>
      </c>
      <c r="W74" s="45"/>
      <c r="X74" s="45"/>
      <c r="Y74" s="109"/>
    </row>
    <row r="75" spans="1:25" ht="117" customHeight="1">
      <c r="A75" s="32" t="s">
        <v>42</v>
      </c>
      <c r="B75" s="123" t="s">
        <v>106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45">
        <v>0.0042</v>
      </c>
      <c r="R75" s="145"/>
      <c r="S75" s="145"/>
      <c r="T75" s="145"/>
      <c r="U75" s="145"/>
      <c r="V75" s="39">
        <f>Q75*(V36+V44)</f>
        <v>5.5657099764</v>
      </c>
      <c r="W75" s="34"/>
      <c r="X75" s="34"/>
      <c r="Y75" s="109" t="s">
        <v>178</v>
      </c>
    </row>
    <row r="76" spans="1:25" ht="28.35" customHeight="1">
      <c r="A76" s="32" t="s">
        <v>44</v>
      </c>
      <c r="B76" s="123" t="s">
        <v>107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37">
        <f>V75*8%</f>
        <v>0.44525679811200003</v>
      </c>
      <c r="W76" s="34"/>
      <c r="X76" s="34"/>
      <c r="Y76" s="111" t="s">
        <v>179</v>
      </c>
    </row>
    <row r="77" spans="1:25" ht="28.35" customHeight="1">
      <c r="A77" s="32" t="s">
        <v>46</v>
      </c>
      <c r="B77" s="123" t="s">
        <v>108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59">
        <f>0.4*0.08*V75</f>
        <v>0.1781027192448</v>
      </c>
      <c r="W77" s="34"/>
      <c r="X77" s="34"/>
      <c r="Y77" s="111" t="s">
        <v>179</v>
      </c>
    </row>
    <row r="78" spans="1:25" ht="55.15" customHeight="1">
      <c r="A78" s="32" t="s">
        <v>84</v>
      </c>
      <c r="B78" s="123" t="s">
        <v>109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45">
        <v>0.0194</v>
      </c>
      <c r="R78" s="145"/>
      <c r="S78" s="145"/>
      <c r="T78" s="145"/>
      <c r="U78" s="145"/>
      <c r="V78" s="59">
        <f>Q78*(V36+V44)</f>
        <v>25.7082794148</v>
      </c>
      <c r="W78" s="34"/>
      <c r="X78" s="34"/>
      <c r="Y78" s="109" t="s">
        <v>178</v>
      </c>
    </row>
    <row r="79" spans="1:25" ht="28.35" customHeight="1">
      <c r="A79" s="32" t="s">
        <v>50</v>
      </c>
      <c r="B79" s="123" t="s">
        <v>110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37">
        <f>Q56*V78</f>
        <v>9.460646824646401</v>
      </c>
      <c r="W79" s="34"/>
      <c r="X79" s="34"/>
      <c r="Y79" s="111" t="s">
        <v>179</v>
      </c>
    </row>
    <row r="80" spans="1:25" ht="28.35" customHeight="1">
      <c r="A80" s="32" t="s">
        <v>87</v>
      </c>
      <c r="B80" s="123" t="s">
        <v>111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47">
        <f>0.4*0.08*V78</f>
        <v>0.8226649412736</v>
      </c>
      <c r="W80" s="34"/>
      <c r="X80" s="34"/>
      <c r="Y80" s="111" t="s">
        <v>179</v>
      </c>
    </row>
    <row r="81" spans="1:25" s="28" customFormat="1" ht="40.35" customHeight="1">
      <c r="A81" s="150" t="s">
        <v>77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60">
        <f>SUM(V75:V80)</f>
        <v>42.180660674476805</v>
      </c>
      <c r="W81" s="45"/>
      <c r="X81" s="45"/>
      <c r="Y81" s="109"/>
    </row>
    <row r="82" spans="1:25" ht="28.9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34"/>
      <c r="X82" s="34"/>
      <c r="Y82" s="109"/>
    </row>
    <row r="83" spans="1:25" s="28" customFormat="1" ht="43.7" customHeight="1">
      <c r="A83" s="147" t="s">
        <v>112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45"/>
      <c r="X83" s="45"/>
      <c r="Y83" s="109"/>
    </row>
    <row r="84" spans="1:25" ht="9.9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34"/>
      <c r="X84" s="34"/>
      <c r="Y84" s="109"/>
    </row>
    <row r="85" spans="1:25" ht="25.9" customHeight="1">
      <c r="A85" s="148" t="s">
        <v>113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34"/>
      <c r="X85" s="34"/>
      <c r="Y85" s="109"/>
    </row>
    <row r="86" spans="1:25" s="28" customFormat="1" ht="46.7" customHeight="1">
      <c r="A86" s="62" t="s">
        <v>114</v>
      </c>
      <c r="B86" s="149" t="s">
        <v>115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62" t="s">
        <v>67</v>
      </c>
      <c r="W86" s="45"/>
      <c r="X86" s="45"/>
      <c r="Y86" s="109"/>
    </row>
    <row r="87" spans="1:25" ht="28.35" customHeight="1">
      <c r="A87" s="32" t="s">
        <v>42</v>
      </c>
      <c r="B87" s="123" t="s">
        <v>116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45">
        <f>1/12</f>
        <v>0.08333333333333333</v>
      </c>
      <c r="R87" s="145"/>
      <c r="S87" s="145"/>
      <c r="T87" s="145"/>
      <c r="U87" s="145"/>
      <c r="V87" s="47">
        <f>(V36+V44+V56+V64+V81)*Q87</f>
        <v>182.4512018895397</v>
      </c>
      <c r="W87" s="34"/>
      <c r="X87" s="34"/>
      <c r="Y87" s="109" t="s">
        <v>178</v>
      </c>
    </row>
    <row r="88" spans="1:25" ht="36" customHeight="1">
      <c r="A88" s="32" t="s">
        <v>44</v>
      </c>
      <c r="B88" s="146" t="s">
        <v>117</v>
      </c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5">
        <v>0.0082</v>
      </c>
      <c r="R88" s="145"/>
      <c r="S88" s="145"/>
      <c r="T88" s="145"/>
      <c r="U88" s="145"/>
      <c r="V88" s="47">
        <f>(V36+V44+V56+V64+V81)*Q88</f>
        <v>17.95319826593071</v>
      </c>
      <c r="W88" s="34"/>
      <c r="X88" s="34"/>
      <c r="Y88" s="109" t="s">
        <v>178</v>
      </c>
    </row>
    <row r="89" spans="1:25" ht="36.95" customHeight="1">
      <c r="A89" s="32" t="s">
        <v>46</v>
      </c>
      <c r="B89" s="146" t="s">
        <v>118</v>
      </c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5">
        <v>0.0002</v>
      </c>
      <c r="R89" s="145"/>
      <c r="S89" s="145"/>
      <c r="T89" s="145"/>
      <c r="U89" s="145"/>
      <c r="V89" s="47">
        <f>(V36+V44+V56+V64+V81)*Q89</f>
        <v>0.4378828845348953</v>
      </c>
      <c r="W89" s="34"/>
      <c r="X89" s="34"/>
      <c r="Y89" s="109" t="s">
        <v>178</v>
      </c>
    </row>
    <row r="90" spans="1:25" ht="36.95" customHeight="1">
      <c r="A90" s="32" t="s">
        <v>84</v>
      </c>
      <c r="B90" s="123" t="s">
        <v>119</v>
      </c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45">
        <v>0.0003</v>
      </c>
      <c r="R90" s="145"/>
      <c r="S90" s="145"/>
      <c r="T90" s="145"/>
      <c r="U90" s="145"/>
      <c r="V90" s="47">
        <f>(V36+V44+V56+V64+V81)*Q90</f>
        <v>0.6568243268023429</v>
      </c>
      <c r="W90" s="34"/>
      <c r="X90" s="34"/>
      <c r="Y90" s="109" t="s">
        <v>178</v>
      </c>
    </row>
    <row r="91" spans="1:25" ht="39.6" customHeight="1">
      <c r="A91" s="32" t="s">
        <v>50</v>
      </c>
      <c r="B91" s="146" t="s">
        <v>120</v>
      </c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5">
        <v>0.0007</v>
      </c>
      <c r="R91" s="145"/>
      <c r="S91" s="145"/>
      <c r="T91" s="145"/>
      <c r="U91" s="145"/>
      <c r="V91" s="47">
        <f>(V36+V44+V56+V64+V81)*Q91</f>
        <v>1.5325900958721335</v>
      </c>
      <c r="W91" s="34"/>
      <c r="X91" s="34"/>
      <c r="Y91" s="109" t="s">
        <v>178</v>
      </c>
    </row>
    <row r="92" spans="1:25" ht="28.35" customHeight="1">
      <c r="A92" s="32" t="s">
        <v>87</v>
      </c>
      <c r="B92" s="146" t="s">
        <v>69</v>
      </c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29"/>
      <c r="R92" s="129"/>
      <c r="S92" s="129"/>
      <c r="T92" s="129"/>
      <c r="U92" s="129"/>
      <c r="V92" s="47"/>
      <c r="W92" s="34"/>
      <c r="X92" s="34"/>
      <c r="Y92" s="109"/>
    </row>
    <row r="93" spans="1:25" ht="28.35" customHeight="1">
      <c r="A93" s="129" t="s">
        <v>121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47">
        <f>SUM(V87:V92)</f>
        <v>203.03169746267977</v>
      </c>
      <c r="W93" s="34"/>
      <c r="X93" s="34"/>
      <c r="Y93" s="111" t="s">
        <v>179</v>
      </c>
    </row>
    <row r="94" spans="1:25" ht="28.35" customHeight="1">
      <c r="A94" s="32" t="s">
        <v>89</v>
      </c>
      <c r="B94" s="129" t="s">
        <v>122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45">
        <f>Q56</f>
        <v>0.36800000000000005</v>
      </c>
      <c r="R94" s="145"/>
      <c r="S94" s="145"/>
      <c r="T94" s="145"/>
      <c r="U94" s="145"/>
      <c r="V94" s="47">
        <f>V93*Q94</f>
        <v>74.71566466626616</v>
      </c>
      <c r="W94" s="34"/>
      <c r="X94" s="34"/>
      <c r="Y94" s="110" t="s">
        <v>184</v>
      </c>
    </row>
    <row r="95" spans="1:25" s="28" customFormat="1" ht="41.85" customHeight="1">
      <c r="A95" s="141" t="s">
        <v>77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63">
        <f>SUM(V93:V94)</f>
        <v>277.74736212894595</v>
      </c>
      <c r="W95" s="45"/>
      <c r="X95" s="45"/>
      <c r="Y95" s="109"/>
    </row>
    <row r="96" spans="1:25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34"/>
      <c r="X96" s="34"/>
      <c r="Y96" s="109"/>
    </row>
    <row r="97" spans="1:25" ht="42.75" customHeight="1">
      <c r="A97" s="142" t="s">
        <v>123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34"/>
      <c r="X97" s="34"/>
      <c r="Y97" s="109"/>
    </row>
    <row r="98" spans="1:25" s="28" customFormat="1" ht="28.35" customHeight="1">
      <c r="A98" s="65" t="s">
        <v>124</v>
      </c>
      <c r="B98" s="134" t="s">
        <v>125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66" t="s">
        <v>67</v>
      </c>
      <c r="W98" s="45"/>
      <c r="X98" s="45"/>
      <c r="Y98" s="109"/>
    </row>
    <row r="99" spans="1:25" ht="28.35" customHeight="1">
      <c r="A99" s="51" t="s">
        <v>42</v>
      </c>
      <c r="B99" s="143" t="s">
        <v>126</v>
      </c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67">
        <v>0</v>
      </c>
      <c r="W99" s="34"/>
      <c r="X99" s="34"/>
      <c r="Y99" s="111" t="s">
        <v>179</v>
      </c>
    </row>
    <row r="100" spans="1:25" s="28" customFormat="1" ht="28.15" customHeight="1">
      <c r="A100" s="134" t="s">
        <v>127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68">
        <f>V99</f>
        <v>0</v>
      </c>
      <c r="W100" s="45"/>
      <c r="X100" s="45"/>
      <c r="Y100" s="109"/>
    </row>
    <row r="101" spans="1:25" ht="21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34"/>
      <c r="X101" s="34"/>
      <c r="Y101" s="109"/>
    </row>
    <row r="102" spans="1:25" ht="21" customHeight="1">
      <c r="A102" s="144" t="s">
        <v>128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34"/>
      <c r="X102" s="34"/>
      <c r="Y102" s="109"/>
    </row>
    <row r="103" spans="1:25" ht="15.75" customHeight="1">
      <c r="A103" s="69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4"/>
      <c r="X103" s="34"/>
      <c r="Y103" s="109"/>
    </row>
    <row r="104" spans="1:25" s="28" customFormat="1" ht="28.35" customHeight="1">
      <c r="A104" s="65" t="s">
        <v>129</v>
      </c>
      <c r="B104" s="134" t="s">
        <v>130</v>
      </c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66" t="s">
        <v>67</v>
      </c>
      <c r="W104" s="45"/>
      <c r="X104" s="45"/>
      <c r="Y104" s="109"/>
    </row>
    <row r="105" spans="1:25" ht="28.35" customHeight="1">
      <c r="A105" s="51" t="s">
        <v>42</v>
      </c>
      <c r="B105" s="143" t="s">
        <v>131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67">
        <f>V95</f>
        <v>277.74736212894595</v>
      </c>
      <c r="W105" s="34"/>
      <c r="X105" s="34"/>
      <c r="Y105" s="111" t="s">
        <v>179</v>
      </c>
    </row>
    <row r="106" spans="1:25" ht="28.35" customHeight="1">
      <c r="A106" s="51" t="s">
        <v>44</v>
      </c>
      <c r="B106" s="143" t="s">
        <v>132</v>
      </c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67">
        <f>V100</f>
        <v>0</v>
      </c>
      <c r="W106" s="34"/>
      <c r="X106" s="34"/>
      <c r="Y106" s="111" t="s">
        <v>179</v>
      </c>
    </row>
    <row r="107" spans="1:25" s="28" customFormat="1" ht="28.35" customHeight="1">
      <c r="A107" s="134" t="s">
        <v>77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68">
        <f>V105+V106</f>
        <v>277.74736212894595</v>
      </c>
      <c r="W107" s="45"/>
      <c r="X107" s="45"/>
      <c r="Y107" s="109"/>
    </row>
    <row r="108" spans="1:25" ht="22.9" customHeight="1">
      <c r="A108" s="70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34"/>
      <c r="X108" s="34"/>
      <c r="Y108" s="109"/>
    </row>
    <row r="109" spans="1:25" s="28" customFormat="1" ht="28.9" customHeight="1">
      <c r="A109" s="135" t="s">
        <v>133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45"/>
      <c r="X109" s="45"/>
      <c r="Y109" s="109"/>
    </row>
    <row r="110" spans="1:25" s="28" customFormat="1" ht="28.35" customHeight="1">
      <c r="A110" s="71">
        <v>5</v>
      </c>
      <c r="B110" s="136" t="s">
        <v>134</v>
      </c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72" t="s">
        <v>67</v>
      </c>
      <c r="W110" s="45"/>
      <c r="X110" s="45"/>
      <c r="Y110" s="109"/>
    </row>
    <row r="111" spans="1:25" s="56" customFormat="1" ht="28.35" customHeight="1">
      <c r="A111" s="51" t="s">
        <v>42</v>
      </c>
      <c r="B111" s="137" t="s">
        <v>135</v>
      </c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03">
        <v>59.43</v>
      </c>
      <c r="Y111" s="112" t="s">
        <v>191</v>
      </c>
    </row>
    <row r="112" spans="1:25" s="56" customFormat="1" ht="38.85" customHeight="1">
      <c r="A112" s="51" t="s">
        <v>46</v>
      </c>
      <c r="B112" s="137" t="s">
        <v>69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03">
        <v>0</v>
      </c>
      <c r="Y112" s="112" t="s">
        <v>182</v>
      </c>
    </row>
    <row r="113" spans="1:25" s="28" customFormat="1" ht="28.35" customHeight="1">
      <c r="A113" s="136" t="s">
        <v>127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73">
        <f>SUM(V111:V112)</f>
        <v>59.43</v>
      </c>
      <c r="W113" s="45"/>
      <c r="X113" s="45"/>
      <c r="Y113" s="109"/>
    </row>
    <row r="114" spans="23:25" ht="15">
      <c r="W114" s="34"/>
      <c r="X114" s="34"/>
      <c r="Y114" s="109"/>
    </row>
    <row r="115" spans="1:25" ht="15.75" customHeight="1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34"/>
      <c r="X115" s="34"/>
      <c r="Y115" s="109"/>
    </row>
    <row r="116" spans="1:25" s="28" customFormat="1" ht="28.15" customHeight="1">
      <c r="A116" s="139" t="s">
        <v>136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45"/>
      <c r="X116" s="45"/>
      <c r="Y116" s="109"/>
    </row>
    <row r="117" spans="1:25" s="28" customFormat="1" ht="28.9" customHeight="1">
      <c r="A117" s="74">
        <v>6</v>
      </c>
      <c r="B117" s="140" t="s">
        <v>137</v>
      </c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 t="s">
        <v>66</v>
      </c>
      <c r="R117" s="140"/>
      <c r="S117" s="140"/>
      <c r="T117" s="140"/>
      <c r="U117" s="140"/>
      <c r="V117" s="75" t="s">
        <v>67</v>
      </c>
      <c r="W117" s="45"/>
      <c r="X117" s="45"/>
      <c r="Y117" s="109"/>
    </row>
    <row r="118" spans="1:25" s="45" customFormat="1" ht="33.75" customHeight="1">
      <c r="A118" s="76" t="s">
        <v>42</v>
      </c>
      <c r="B118" s="130" t="s">
        <v>192</v>
      </c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1">
        <v>0.0473</v>
      </c>
      <c r="R118" s="131"/>
      <c r="S118" s="131"/>
      <c r="T118" s="131"/>
      <c r="U118" s="131"/>
      <c r="V118" s="77">
        <f>V135*Q118</f>
        <v>119.50779142120189</v>
      </c>
      <c r="Y118" s="110" t="s">
        <v>180</v>
      </c>
    </row>
    <row r="119" spans="1:25" s="45" customFormat="1" ht="27.75" customHeight="1">
      <c r="A119" s="76" t="s">
        <v>44</v>
      </c>
      <c r="B119" s="130" t="s">
        <v>193</v>
      </c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1">
        <v>0.0557</v>
      </c>
      <c r="R119" s="131"/>
      <c r="S119" s="131"/>
      <c r="T119" s="131"/>
      <c r="U119" s="131"/>
      <c r="V119" s="77">
        <f>(V135+V118)*Q119</f>
        <v>147.3877463957116</v>
      </c>
      <c r="Y119" s="110" t="s">
        <v>181</v>
      </c>
    </row>
    <row r="120" spans="1:25" s="28" customFormat="1" ht="28.35" customHeight="1">
      <c r="A120" s="46" t="s">
        <v>46</v>
      </c>
      <c r="B120" s="132" t="s">
        <v>138</v>
      </c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3">
        <f>SUM(Q122:U125)</f>
        <v>0.08650000000000001</v>
      </c>
      <c r="R120" s="133"/>
      <c r="S120" s="133"/>
      <c r="T120" s="133"/>
      <c r="U120" s="133"/>
      <c r="V120" s="78">
        <f>V122+V123+V124</f>
        <v>264.51740931216096</v>
      </c>
      <c r="W120" s="45"/>
      <c r="X120" s="45"/>
      <c r="Y120" s="109" t="s">
        <v>178</v>
      </c>
    </row>
    <row r="121" spans="1:25" s="28" customFormat="1" ht="28.35" customHeight="1">
      <c r="A121" s="46" t="s">
        <v>139</v>
      </c>
      <c r="B121" s="132" t="s">
        <v>140</v>
      </c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3">
        <f>1-Q120</f>
        <v>0.9135</v>
      </c>
      <c r="R121" s="133"/>
      <c r="S121" s="133"/>
      <c r="T121" s="133"/>
      <c r="U121" s="133"/>
      <c r="V121" s="78">
        <f>(V135+V118+V119)/Q121</f>
        <v>3058.0047319324967</v>
      </c>
      <c r="W121" s="45"/>
      <c r="X121" s="45"/>
      <c r="Y121" s="109" t="s">
        <v>178</v>
      </c>
    </row>
    <row r="122" spans="1:25" s="28" customFormat="1" ht="28.35" customHeight="1">
      <c r="A122" s="79" t="s">
        <v>141</v>
      </c>
      <c r="B122" s="130" t="s">
        <v>142</v>
      </c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3">
        <v>0.05</v>
      </c>
      <c r="R122" s="133"/>
      <c r="S122" s="133"/>
      <c r="T122" s="133"/>
      <c r="U122" s="133"/>
      <c r="V122" s="78">
        <f>V121*Q122</f>
        <v>152.90023659662484</v>
      </c>
      <c r="W122" s="45"/>
      <c r="X122" s="45"/>
      <c r="Y122" s="109" t="s">
        <v>178</v>
      </c>
    </row>
    <row r="123" spans="1:25" ht="38.65" customHeight="1">
      <c r="A123" s="80" t="s">
        <v>143</v>
      </c>
      <c r="B123" s="123" t="s">
        <v>144</v>
      </c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6">
        <v>0.03</v>
      </c>
      <c r="R123" s="126"/>
      <c r="S123" s="126"/>
      <c r="T123" s="126"/>
      <c r="U123" s="126"/>
      <c r="V123" s="81">
        <f>V121*Q123</f>
        <v>91.7401419579749</v>
      </c>
      <c r="W123" s="34"/>
      <c r="X123" s="34"/>
      <c r="Y123" s="109" t="s">
        <v>178</v>
      </c>
    </row>
    <row r="124" spans="1:25" ht="35.1" customHeight="1">
      <c r="A124" s="82" t="s">
        <v>145</v>
      </c>
      <c r="B124" s="123" t="s">
        <v>146</v>
      </c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6">
        <v>0.0065</v>
      </c>
      <c r="R124" s="126"/>
      <c r="S124" s="126"/>
      <c r="T124" s="126"/>
      <c r="U124" s="126"/>
      <c r="V124" s="81">
        <f>V121*Q124</f>
        <v>19.87703075756123</v>
      </c>
      <c r="W124" s="34"/>
      <c r="X124" s="34"/>
      <c r="Y124" s="109" t="s">
        <v>178</v>
      </c>
    </row>
    <row r="125" spans="1:25" ht="28.35" customHeight="1">
      <c r="A125" s="82" t="s">
        <v>147</v>
      </c>
      <c r="B125" s="123" t="s">
        <v>69</v>
      </c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6"/>
      <c r="R125" s="126"/>
      <c r="S125" s="126"/>
      <c r="T125" s="126"/>
      <c r="U125" s="126"/>
      <c r="V125" s="81"/>
      <c r="W125" s="34"/>
      <c r="X125" s="34"/>
      <c r="Y125" s="109"/>
    </row>
    <row r="126" spans="1:25" s="28" customFormat="1" ht="29.85" customHeight="1">
      <c r="A126" s="127" t="s">
        <v>77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83">
        <f>V118+V119+V120</f>
        <v>531.4129471290744</v>
      </c>
      <c r="W126" s="45"/>
      <c r="X126" s="45"/>
      <c r="Y126" s="109"/>
    </row>
    <row r="127" spans="23:25" ht="15">
      <c r="W127" s="34"/>
      <c r="X127" s="34"/>
      <c r="Y127" s="109"/>
    </row>
    <row r="128" spans="1:25" s="28" customFormat="1" ht="35.1" customHeight="1">
      <c r="A128" s="128" t="s">
        <v>148</v>
      </c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45"/>
      <c r="X128" s="45"/>
      <c r="Y128" s="109"/>
    </row>
    <row r="129" spans="1:25" s="28" customFormat="1" ht="28.35" customHeight="1">
      <c r="A129" s="124" t="s">
        <v>149</v>
      </c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84" t="s">
        <v>67</v>
      </c>
      <c r="W129" s="45"/>
      <c r="X129" s="45"/>
      <c r="Y129" s="109"/>
    </row>
    <row r="130" spans="1:25" ht="28.35" customHeight="1">
      <c r="A130" s="32" t="s">
        <v>150</v>
      </c>
      <c r="B130" s="123" t="s">
        <v>151</v>
      </c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37">
        <f>V36</f>
        <v>1190.04</v>
      </c>
      <c r="W130" s="34"/>
      <c r="X130" s="34"/>
      <c r="Y130" s="111" t="s">
        <v>179</v>
      </c>
    </row>
    <row r="131" spans="1:25" ht="28.35" customHeight="1">
      <c r="A131" s="32" t="s">
        <v>44</v>
      </c>
      <c r="B131" s="123" t="s">
        <v>152</v>
      </c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37">
        <f>V71</f>
        <v>957.193762</v>
      </c>
      <c r="W131" s="34"/>
      <c r="X131" s="34"/>
      <c r="Y131" s="111" t="s">
        <v>179</v>
      </c>
    </row>
    <row r="132" spans="1:25" ht="28.35" customHeight="1">
      <c r="A132" s="32" t="s">
        <v>46</v>
      </c>
      <c r="B132" s="123" t="s">
        <v>104</v>
      </c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37">
        <f>V81</f>
        <v>42.180660674476805</v>
      </c>
      <c r="W132" s="34"/>
      <c r="X132" s="34"/>
      <c r="Y132" s="111" t="s">
        <v>179</v>
      </c>
    </row>
    <row r="133" spans="1:25" ht="28.35" customHeight="1">
      <c r="A133" s="32" t="s">
        <v>84</v>
      </c>
      <c r="B133" s="123" t="s">
        <v>153</v>
      </c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37">
        <f>V107</f>
        <v>277.74736212894595</v>
      </c>
      <c r="W133" s="34"/>
      <c r="X133" s="34"/>
      <c r="Y133" s="111" t="s">
        <v>179</v>
      </c>
    </row>
    <row r="134" spans="1:25" ht="28.35" customHeight="1">
      <c r="A134" s="32" t="s">
        <v>50</v>
      </c>
      <c r="B134" s="123" t="s">
        <v>133</v>
      </c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37">
        <f>V113</f>
        <v>59.43</v>
      </c>
      <c r="W134" s="34"/>
      <c r="X134" s="34"/>
      <c r="Y134" s="111" t="s">
        <v>179</v>
      </c>
    </row>
    <row r="135" spans="1:25" ht="28.35" customHeight="1">
      <c r="A135" s="129" t="s">
        <v>154</v>
      </c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37">
        <f>SUM(V130:V134)</f>
        <v>2526.5917848034223</v>
      </c>
      <c r="W135" s="34"/>
      <c r="X135" s="34"/>
      <c r="Y135" s="111" t="s">
        <v>179</v>
      </c>
    </row>
    <row r="136" spans="1:25" ht="28.35" customHeight="1">
      <c r="A136" s="32" t="s">
        <v>87</v>
      </c>
      <c r="B136" s="123" t="s">
        <v>155</v>
      </c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37">
        <f>V126</f>
        <v>531.4129471290744</v>
      </c>
      <c r="W136" s="34"/>
      <c r="X136" s="34"/>
      <c r="Y136" s="111" t="s">
        <v>179</v>
      </c>
    </row>
    <row r="137" spans="1:25" s="28" customFormat="1" ht="32.85" customHeight="1">
      <c r="A137" s="124" t="s">
        <v>156</v>
      </c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85">
        <f>(V135+V118+V119)/Q121</f>
        <v>3058.0047319324967</v>
      </c>
      <c r="W137" s="45"/>
      <c r="X137" s="45"/>
      <c r="Y137" s="109"/>
    </row>
    <row r="138" spans="23:25" ht="15">
      <c r="W138" s="34"/>
      <c r="X138" s="34"/>
      <c r="Y138" s="109"/>
    </row>
    <row r="139" ht="15" thickBot="1"/>
    <row r="140" spans="17:22" ht="19.5" thickBot="1" thickTop="1">
      <c r="Q140" s="125" t="s">
        <v>176</v>
      </c>
      <c r="R140" s="125"/>
      <c r="S140" s="125"/>
      <c r="T140" s="125"/>
      <c r="U140" s="125"/>
      <c r="V140" s="105">
        <f>M20*V137</f>
        <v>3058.0047319324967</v>
      </c>
    </row>
    <row r="141" ht="15" thickTop="1"/>
    <row r="143" spans="21:22" ht="15">
      <c r="U143" s="31"/>
      <c r="V143" s="86"/>
    </row>
    <row r="144" ht="15" thickBot="1"/>
    <row r="145" spans="1:25" s="115" customFormat="1" ht="45.75" customHeight="1" thickBot="1">
      <c r="A145" s="195" t="s">
        <v>203</v>
      </c>
      <c r="B145" s="196"/>
      <c r="C145" s="196"/>
      <c r="D145" s="196"/>
      <c r="E145" s="196"/>
      <c r="F145" s="197"/>
      <c r="G145" s="195" t="s">
        <v>204</v>
      </c>
      <c r="H145" s="196"/>
      <c r="I145" s="196"/>
      <c r="J145" s="196"/>
      <c r="K145" s="196"/>
      <c r="L145" s="196"/>
      <c r="M145" s="196"/>
      <c r="N145" s="197"/>
      <c r="O145" s="195" t="s">
        <v>205</v>
      </c>
      <c r="P145" s="196"/>
      <c r="Q145" s="196"/>
      <c r="R145" s="197"/>
      <c r="S145" s="195" t="s">
        <v>206</v>
      </c>
      <c r="T145" s="196"/>
      <c r="U145" s="197"/>
      <c r="V145" s="119" t="s">
        <v>207</v>
      </c>
      <c r="Y145" s="116"/>
    </row>
    <row r="146" spans="1:25" s="115" customFormat="1" ht="32.25" customHeight="1" thickBot="1">
      <c r="A146" s="198" t="s">
        <v>208</v>
      </c>
      <c r="B146" s="199"/>
      <c r="C146" s="199"/>
      <c r="D146" s="199"/>
      <c r="E146" s="199"/>
      <c r="F146" s="200"/>
      <c r="G146" s="201">
        <f>V137</f>
        <v>3058.0047319324967</v>
      </c>
      <c r="H146" s="202"/>
      <c r="I146" s="202"/>
      <c r="J146" s="202"/>
      <c r="K146" s="202"/>
      <c r="L146" s="202"/>
      <c r="M146" s="202"/>
      <c r="N146" s="203"/>
      <c r="O146" s="201"/>
      <c r="P146" s="202"/>
      <c r="Q146" s="202"/>
      <c r="R146" s="203"/>
      <c r="S146" s="201">
        <f>G146+O146</f>
        <v>3058.0047319324967</v>
      </c>
      <c r="T146" s="202"/>
      <c r="U146" s="203"/>
      <c r="V146" s="117">
        <f>S146*12</f>
        <v>36696.05678318996</v>
      </c>
      <c r="Y146" s="116"/>
    </row>
    <row r="147" spans="1:25" s="115" customFormat="1" ht="39" customHeight="1" thickBot="1">
      <c r="A147" s="198" t="s">
        <v>211</v>
      </c>
      <c r="B147" s="199"/>
      <c r="C147" s="199"/>
      <c r="D147" s="199"/>
      <c r="E147" s="199"/>
      <c r="F147" s="200"/>
      <c r="G147" s="201">
        <f>V137</f>
        <v>3058.0047319324967</v>
      </c>
      <c r="H147" s="202"/>
      <c r="I147" s="202"/>
      <c r="J147" s="202"/>
      <c r="K147" s="202"/>
      <c r="L147" s="202"/>
      <c r="M147" s="202"/>
      <c r="N147" s="203"/>
      <c r="O147" s="201"/>
      <c r="P147" s="202"/>
      <c r="Q147" s="202"/>
      <c r="R147" s="203"/>
      <c r="S147" s="201">
        <f>G147+O147</f>
        <v>3058.0047319324967</v>
      </c>
      <c r="T147" s="202"/>
      <c r="U147" s="203"/>
      <c r="V147" s="117">
        <f>S147*12</f>
        <v>36696.05678318996</v>
      </c>
      <c r="Y147" s="116"/>
    </row>
    <row r="148" spans="1:25" s="115" customFormat="1" ht="41.25" customHeight="1" thickBot="1">
      <c r="A148" s="204" t="s">
        <v>209</v>
      </c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6"/>
      <c r="S148" s="207">
        <f>SUM(S146:U147)</f>
        <v>6116.009463864993</v>
      </c>
      <c r="T148" s="208"/>
      <c r="U148" s="209"/>
      <c r="V148" s="118">
        <f>SUM(V146:V147)</f>
        <v>73392.11356637992</v>
      </c>
      <c r="Y148" s="116"/>
    </row>
  </sheetData>
  <sheetProtection selectLockedCells="1" selectUnlockedCells="1"/>
  <mergeCells count="179">
    <mergeCell ref="A147:F147"/>
    <mergeCell ref="G147:N147"/>
    <mergeCell ref="O147:R147"/>
    <mergeCell ref="S147:U147"/>
    <mergeCell ref="A148:R148"/>
    <mergeCell ref="S148:U148"/>
    <mergeCell ref="M19:V19"/>
    <mergeCell ref="A145:F145"/>
    <mergeCell ref="G145:N145"/>
    <mergeCell ref="O145:R145"/>
    <mergeCell ref="S145:U145"/>
    <mergeCell ref="A146:F146"/>
    <mergeCell ref="G146:N146"/>
    <mergeCell ref="O146:R146"/>
    <mergeCell ref="S146:U146"/>
    <mergeCell ref="B28:P28"/>
    <mergeCell ref="Q28:V28"/>
    <mergeCell ref="A22:V22"/>
    <mergeCell ref="A4:V4"/>
    <mergeCell ref="A5:V5"/>
    <mergeCell ref="A6:M6"/>
    <mergeCell ref="N6:V6"/>
    <mergeCell ref="A7:M7"/>
    <mergeCell ref="N7:V7"/>
    <mergeCell ref="B14:P14"/>
    <mergeCell ref="Q14:V14"/>
    <mergeCell ref="B15:P15"/>
    <mergeCell ref="B16:P16"/>
    <mergeCell ref="Q16:V16"/>
    <mergeCell ref="A8:M8"/>
    <mergeCell ref="A10:V10"/>
    <mergeCell ref="B12:P12"/>
    <mergeCell ref="Q12:V12"/>
    <mergeCell ref="B13:P13"/>
    <mergeCell ref="Q13:V13"/>
    <mergeCell ref="Q15:V15"/>
    <mergeCell ref="A18:V18"/>
    <mergeCell ref="A19:F19"/>
    <mergeCell ref="G19:L19"/>
    <mergeCell ref="G20:L20"/>
    <mergeCell ref="M20:V20"/>
    <mergeCell ref="A23:V23"/>
    <mergeCell ref="A25:V25"/>
    <mergeCell ref="B26:P26"/>
    <mergeCell ref="Q26:V26"/>
    <mergeCell ref="A20:F20"/>
    <mergeCell ref="B27:P27"/>
    <mergeCell ref="Q27:V27"/>
    <mergeCell ref="B29:P29"/>
    <mergeCell ref="Q29:V29"/>
    <mergeCell ref="A31:V31"/>
    <mergeCell ref="B33:P33"/>
    <mergeCell ref="Q33:U33"/>
    <mergeCell ref="B34:P34"/>
    <mergeCell ref="Q34:U34"/>
    <mergeCell ref="B35:P35"/>
    <mergeCell ref="Q35:U35"/>
    <mergeCell ref="B36:U36"/>
    <mergeCell ref="A38:V38"/>
    <mergeCell ref="A40:V40"/>
    <mergeCell ref="B41:U41"/>
    <mergeCell ref="B42:P42"/>
    <mergeCell ref="Q42:U42"/>
    <mergeCell ref="B43:P43"/>
    <mergeCell ref="Q43:U43"/>
    <mergeCell ref="A44:U44"/>
    <mergeCell ref="A45:V45"/>
    <mergeCell ref="A46:V46"/>
    <mergeCell ref="B47:P47"/>
    <mergeCell ref="Q47:U47"/>
    <mergeCell ref="B48:P48"/>
    <mergeCell ref="Q48:U48"/>
    <mergeCell ref="B49:P49"/>
    <mergeCell ref="Q49:U49"/>
    <mergeCell ref="B50:P50"/>
    <mergeCell ref="Q50:U50"/>
    <mergeCell ref="B51:P51"/>
    <mergeCell ref="Q51:U51"/>
    <mergeCell ref="B52:P52"/>
    <mergeCell ref="Q52:U52"/>
    <mergeCell ref="B53:P53"/>
    <mergeCell ref="Q53:U53"/>
    <mergeCell ref="B54:P54"/>
    <mergeCell ref="Q54:U54"/>
    <mergeCell ref="B55:P55"/>
    <mergeCell ref="Q55:U55"/>
    <mergeCell ref="A56:P56"/>
    <mergeCell ref="Q56:U56"/>
    <mergeCell ref="A58:V58"/>
    <mergeCell ref="B59:U59"/>
    <mergeCell ref="B60:U60"/>
    <mergeCell ref="B61:U61"/>
    <mergeCell ref="B62:U62"/>
    <mergeCell ref="B63:U63"/>
    <mergeCell ref="A64:U64"/>
    <mergeCell ref="A66:V66"/>
    <mergeCell ref="B67:U67"/>
    <mergeCell ref="B68:U68"/>
    <mergeCell ref="B69:U69"/>
    <mergeCell ref="B70:U70"/>
    <mergeCell ref="A71:U71"/>
    <mergeCell ref="A72:V72"/>
    <mergeCell ref="A73:V73"/>
    <mergeCell ref="B74:U74"/>
    <mergeCell ref="B75:P75"/>
    <mergeCell ref="Q75:U75"/>
    <mergeCell ref="B76:U76"/>
    <mergeCell ref="B77:U77"/>
    <mergeCell ref="B78:P78"/>
    <mergeCell ref="Q78:U78"/>
    <mergeCell ref="B79:U79"/>
    <mergeCell ref="B80:U80"/>
    <mergeCell ref="A81:U81"/>
    <mergeCell ref="A83:V83"/>
    <mergeCell ref="A85:V85"/>
    <mergeCell ref="B86:U86"/>
    <mergeCell ref="B87:P87"/>
    <mergeCell ref="Q87:U87"/>
    <mergeCell ref="B88:P88"/>
    <mergeCell ref="Q88:U88"/>
    <mergeCell ref="B89:P89"/>
    <mergeCell ref="Q89:U89"/>
    <mergeCell ref="B90:P90"/>
    <mergeCell ref="Q90:U90"/>
    <mergeCell ref="B91:P91"/>
    <mergeCell ref="Q91:U91"/>
    <mergeCell ref="B92:P92"/>
    <mergeCell ref="Q92:U92"/>
    <mergeCell ref="A93:P93"/>
    <mergeCell ref="Q93:U93"/>
    <mergeCell ref="B94:P94"/>
    <mergeCell ref="Q94:U94"/>
    <mergeCell ref="A95:U95"/>
    <mergeCell ref="A97:V97"/>
    <mergeCell ref="B98:U98"/>
    <mergeCell ref="B99:U99"/>
    <mergeCell ref="A100:U100"/>
    <mergeCell ref="A102:V102"/>
    <mergeCell ref="B104:U104"/>
    <mergeCell ref="B105:U105"/>
    <mergeCell ref="B106:U106"/>
    <mergeCell ref="A107:U107"/>
    <mergeCell ref="A109:V109"/>
    <mergeCell ref="B110:U110"/>
    <mergeCell ref="B111:U111"/>
    <mergeCell ref="B112:U112"/>
    <mergeCell ref="A113:U113"/>
    <mergeCell ref="A115:V115"/>
    <mergeCell ref="A116:V116"/>
    <mergeCell ref="B117:P117"/>
    <mergeCell ref="Q117:U117"/>
    <mergeCell ref="B118:P118"/>
    <mergeCell ref="Q118:U118"/>
    <mergeCell ref="B119:P119"/>
    <mergeCell ref="Q119:U119"/>
    <mergeCell ref="B120:P120"/>
    <mergeCell ref="Q120:U120"/>
    <mergeCell ref="B121:P121"/>
    <mergeCell ref="Q121:U121"/>
    <mergeCell ref="B122:P122"/>
    <mergeCell ref="Q122:U122"/>
    <mergeCell ref="B123:P123"/>
    <mergeCell ref="Q123:U123"/>
    <mergeCell ref="B124:P124"/>
    <mergeCell ref="Q124:U124"/>
    <mergeCell ref="B125:P125"/>
    <mergeCell ref="Q125:U125"/>
    <mergeCell ref="A126:U126"/>
    <mergeCell ref="A128:V128"/>
    <mergeCell ref="A135:U135"/>
    <mergeCell ref="B136:U136"/>
    <mergeCell ref="A137:U137"/>
    <mergeCell ref="Q140:U140"/>
    <mergeCell ref="A129:U129"/>
    <mergeCell ref="B130:U130"/>
    <mergeCell ref="B131:U131"/>
    <mergeCell ref="B132:U132"/>
    <mergeCell ref="B133:U133"/>
    <mergeCell ref="B134:U134"/>
  </mergeCells>
  <printOptions horizontalCentered="1"/>
  <pageMargins left="0.5118055555555555" right="0.5118055555555555" top="0.39375" bottom="0.39375" header="0.5118055555555555" footer="0.5118055555555555"/>
  <pageSetup horizontalDpi="300" verticalDpi="300" orientation="portrait" scale="57" r:id="rId1"/>
  <rowBreaks count="1" manualBreakCount="1">
    <brk id="1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>
      <selection activeCell="G17" sqref="G17"/>
    </sheetView>
  </sheetViews>
  <sheetFormatPr defaultColWidth="9.140625" defaultRowHeight="15"/>
  <cols>
    <col min="4" max="4" width="13.421875" style="107" bestFit="1" customWidth="1"/>
    <col min="5" max="5" width="10.57421875" style="107" bestFit="1" customWidth="1"/>
    <col min="6" max="6" width="11.57421875" style="107" bestFit="1" customWidth="1"/>
    <col min="7" max="13" width="9.140625" style="107" customWidth="1"/>
  </cols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Cleide Santos</dc:creator>
  <cp:keywords/>
  <dc:description/>
  <cp:lastModifiedBy>X</cp:lastModifiedBy>
  <cp:lastPrinted>2021-06-07T03:44:33Z</cp:lastPrinted>
  <dcterms:created xsi:type="dcterms:W3CDTF">2018-08-06T01:39:57Z</dcterms:created>
  <dcterms:modified xsi:type="dcterms:W3CDTF">2021-08-24T18:09:02Z</dcterms:modified>
  <cp:category/>
  <cp:version/>
  <cp:contentType/>
  <cp:contentStatus/>
</cp:coreProperties>
</file>